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5015" windowHeight="7620"/>
  </bookViews>
  <sheets>
    <sheet name="Hidroginástica" sheetId="1" r:id="rId1"/>
    <sheet name="BDI" sheetId="2" r:id="rId2"/>
  </sheets>
  <calcPr calcId="144525"/>
  <extLst>
    <ext uri="GoogleSheetsCustomDataVersion2">
      <go:sheetsCustomData xmlns:go="http://customooxmlschemas.google.com/" r:id="rId6" roundtripDataChecksum="/3v+h1sW63W6jd7C5tYkZzuGTXqki65zBf9ENS5Ql54="/>
    </ext>
  </extLst>
</workbook>
</file>

<file path=xl/calcChain.xml><?xml version="1.0" encoding="utf-8"?>
<calcChain xmlns="http://schemas.openxmlformats.org/spreadsheetml/2006/main">
  <c r="C9" i="2" l="1"/>
  <c r="C14" i="2" s="1"/>
  <c r="C35" i="1" s="1"/>
  <c r="F7" i="2"/>
  <c r="E7" i="2"/>
  <c r="D7" i="2"/>
  <c r="F28" i="1"/>
  <c r="E9" i="1" s="1"/>
  <c r="F27" i="1"/>
  <c r="F26" i="1"/>
  <c r="F25" i="1"/>
  <c r="E20" i="1"/>
  <c r="F20" i="1" s="1"/>
  <c r="F21" i="1" s="1"/>
  <c r="E8" i="1" s="1"/>
  <c r="E16" i="1"/>
  <c r="F16" i="1" s="1"/>
  <c r="F17" i="1" s="1"/>
  <c r="A10" i="1"/>
  <c r="A9" i="1"/>
  <c r="A8" i="1"/>
  <c r="A7" i="1"/>
  <c r="E7" i="1" l="1"/>
  <c r="F30" i="1"/>
  <c r="F31" i="1" s="1"/>
  <c r="D35" i="1" s="1"/>
  <c r="E35" i="1" s="1"/>
  <c r="F35" i="1" s="1"/>
  <c r="F36" i="1" s="1"/>
  <c r="E10" i="1" l="1"/>
  <c r="F38" i="1"/>
  <c r="E11" i="1"/>
  <c r="F7" i="1"/>
  <c r="F11" i="1" l="1"/>
  <c r="F8" i="1"/>
  <c r="F9" i="1"/>
  <c r="F10" i="1"/>
</calcChain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11"/>
            <color theme="1"/>
            <rFont val="Arial"/>
            <scheme val="minor"/>
          </rPr>
          <t>======
ID#AAAAM6gfWB4
Clauber Bridi    (2021-06-25 13:00:57)
Informar o % de Administração Central estimado</t>
        </r>
      </text>
    </comment>
    <comment ref="C7" authorId="0">
      <text>
        <r>
          <rPr>
            <sz val="11"/>
            <color theme="1"/>
            <rFont val="Arial"/>
            <scheme val="minor"/>
          </rPr>
          <t>======
ID#AAAAM6gfWB8
Clauber Bridi    (2021-06-25 13:00:57)
Informar o % de Seguros, Riscos e Garantia estimado</t>
        </r>
      </text>
    </comment>
    <comment ref="C8" authorId="0">
      <text>
        <r>
          <rPr>
            <sz val="11"/>
            <color theme="1"/>
            <rFont val="Arial"/>
            <scheme val="minor"/>
          </rPr>
          <t>======
ID#AAAAM6gfWBw
Clauber Bridi    (2021-06-25 13:00:57)
Informar o % de Lucro estimado</t>
        </r>
      </text>
    </comment>
    <comment ref="E9" authorId="0">
      <text>
        <r>
          <rPr>
            <sz val="11"/>
            <color theme="1"/>
            <rFont val="Arial"/>
            <scheme val="minor"/>
          </rPr>
          <t>======
ID#AAAAM6gfWCA
Clauber Bridi    (2021-06-25 13:00:57)
Informar o valor anual da taxa financeira, em percentual. Admite-se utilizar a SELIC</t>
        </r>
      </text>
    </comment>
    <comment ref="C10" authorId="0">
      <text>
        <r>
          <rPr>
            <sz val="11"/>
            <color theme="1"/>
            <rFont val="Arial"/>
            <scheme val="minor"/>
          </rPr>
          <t>======
ID#AAAAM6gfWBs
Clauber Bridi    (2021-06-25 13:00:57)
Informar o percentual de ISS, de acordo com a legislação tributária do município onde serão prestados os serviços. De 2% até o limite de 5%.</t>
        </r>
      </text>
    </comment>
    <comment ref="E10" authorId="0">
      <text>
        <r>
          <rPr>
            <sz val="11"/>
            <color theme="1"/>
            <rFont val="Arial"/>
            <scheme val="minor"/>
          </rPr>
          <t>======
ID#AAAAM6gfWB0
Clauber Bridi    (2021-06-25 13:00:57)
Informar a média de dias úteis entre data de pagamento prevista no contrato e a data final do período de adimplemento da parcela</t>
        </r>
      </text>
    </comment>
    <comment ref="C11" authorId="0">
      <text>
        <r>
          <rPr>
            <sz val="11"/>
            <color theme="1"/>
            <rFont val="Arial"/>
            <scheme val="minor"/>
          </rPr>
          <t>======
ID#AAAAM6gfWCE
Clauber Bridi    (2021-06-25 13:00:57)
Informar o valor estimado de PIS/COFINS. 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mWi2bOOqybVzqzVUUm2NhJDnrkQ=="/>
    </ext>
  </extLst>
</comments>
</file>

<file path=xl/sharedStrings.xml><?xml version="1.0" encoding="utf-8"?>
<sst xmlns="http://schemas.openxmlformats.org/spreadsheetml/2006/main" count="59" uniqueCount="51">
  <si>
    <t>PLANILHA DE CUSTOS</t>
  </si>
  <si>
    <t>ITEM 1 - ATIVIDADES DE HIDROGINÁSTICA AOS IDOSOS</t>
  </si>
  <si>
    <t>ORÇAMENTO SINTÉTICO</t>
  </si>
  <si>
    <t>DESCRIÇÃO DO ITEM</t>
  </si>
  <si>
    <t>CUSTO (R$/MÊS)</t>
  </si>
  <si>
    <t>%</t>
  </si>
  <si>
    <t xml:space="preserve">PREÇO TOTAL ANO </t>
  </si>
  <si>
    <t>1- PESSOAL E ENCARGOS</t>
  </si>
  <si>
    <t>DESCRIÇÃO</t>
  </si>
  <si>
    <t>Salário</t>
  </si>
  <si>
    <t>Encargos (40%)</t>
  </si>
  <si>
    <t>TOTAL</t>
  </si>
  <si>
    <t>Custo de pessoal com encargos</t>
  </si>
  <si>
    <t>2- MATERIAIS</t>
  </si>
  <si>
    <t>Custo anual</t>
  </si>
  <si>
    <t>Custo mensal</t>
  </si>
  <si>
    <t>Materiais e equipamentos para hidroginástica</t>
  </si>
  <si>
    <t>3- CUSTOS INDIRETOS</t>
  </si>
  <si>
    <t>Aluguel</t>
  </si>
  <si>
    <t>Energia e água</t>
  </si>
  <si>
    <t>Manutenção da piscina</t>
  </si>
  <si>
    <t>CUSTO TOTAL MENSAL COM DESPESAS OPERACIONAIS (R$/MÊS)</t>
  </si>
  <si>
    <t>CUSTO TOTAL MENSAL REFERENTE AS VAGAS DOS USUÁRIOS DO SERVIÇO DE CONVIVÊNCIA</t>
  </si>
  <si>
    <t>4- BENEFÍCIOS E DESPESAS INDIRETAS (BDI)</t>
  </si>
  <si>
    <t>UNIDADE</t>
  </si>
  <si>
    <t>QUANTIDADE</t>
  </si>
  <si>
    <t>CUSTO UNITÁRIO</t>
  </si>
  <si>
    <t>SUBTOTAL</t>
  </si>
  <si>
    <t>Benefícios e despesas indiretas</t>
  </si>
  <si>
    <t>CUSTO MENSAL COM BDI</t>
  </si>
  <si>
    <t>2.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</si>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</sst>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"/>
    <numFmt numFmtId="165" formatCode="_([$R$ -416]* #,##0.00_);_([$R$ -416]* \(#,##0.00\);_([$R$ -416]* &quot;-&quot;??_);_(@_)"/>
  </numFmts>
  <fonts count="12" x14ac:knownFonts="1">
    <font>
      <sz val="11"/>
      <color theme="1"/>
      <name val="Arial"/>
      <scheme val="minor"/>
    </font>
    <font>
      <b/>
      <sz val="14"/>
      <color theme="1"/>
      <name val="Arial"/>
    </font>
    <font>
      <sz val="11"/>
      <name val="Arial"/>
    </font>
    <font>
      <sz val="10"/>
      <color theme="1"/>
      <name val="Times New Roman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1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3" fillId="2" borderId="3" xfId="0" applyFont="1" applyFill="1" applyBorder="1"/>
    <xf numFmtId="0" fontId="3" fillId="0" borderId="0" xfId="0" applyFont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4" fillId="2" borderId="11" xfId="0" applyNumberFormat="1" applyFont="1" applyFill="1" applyBorder="1"/>
    <xf numFmtId="10" fontId="4" fillId="2" borderId="12" xfId="0" applyNumberFormat="1" applyFont="1" applyFill="1" applyBorder="1" applyAlignment="1">
      <alignment horizontal="center"/>
    </xf>
    <xf numFmtId="164" fontId="3" fillId="2" borderId="3" xfId="0" applyNumberFormat="1" applyFont="1" applyFill="1" applyBorder="1"/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9" fontId="4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/>
    <xf numFmtId="0" fontId="3" fillId="2" borderId="17" xfId="0" applyFont="1" applyFill="1" applyBorder="1"/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9" fontId="4" fillId="2" borderId="20" xfId="0" applyNumberFormat="1" applyFont="1" applyFill="1" applyBorder="1" applyAlignment="1">
      <alignment horizontal="center"/>
    </xf>
    <xf numFmtId="164" fontId="4" fillId="2" borderId="21" xfId="0" applyNumberFormat="1" applyFont="1" applyFill="1" applyBorder="1"/>
    <xf numFmtId="0" fontId="4" fillId="2" borderId="4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center"/>
    </xf>
    <xf numFmtId="164" fontId="4" fillId="2" borderId="23" xfId="0" applyNumberFormat="1" applyFont="1" applyFill="1" applyBorder="1"/>
    <xf numFmtId="10" fontId="4" fillId="2" borderId="7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3" fontId="5" fillId="2" borderId="12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left"/>
    </xf>
    <xf numFmtId="165" fontId="5" fillId="2" borderId="30" xfId="0" applyNumberFormat="1" applyFont="1" applyFill="1" applyBorder="1" applyAlignment="1">
      <alignment horizontal="center"/>
    </xf>
    <xf numFmtId="0" fontId="3" fillId="0" borderId="0" xfId="0" applyFont="1" applyAlignment="1"/>
    <xf numFmtId="164" fontId="5" fillId="2" borderId="1" xfId="0" applyNumberFormat="1" applyFont="1" applyFill="1" applyBorder="1" applyAlignment="1">
      <alignment horizontal="left"/>
    </xf>
    <xf numFmtId="2" fontId="5" fillId="2" borderId="0" xfId="0" applyNumberFormat="1" applyFont="1" applyFill="1" applyAlignment="1">
      <alignment horizontal="center"/>
    </xf>
    <xf numFmtId="164" fontId="4" fillId="2" borderId="11" xfId="0" applyNumberFormat="1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 wrapText="1"/>
    </xf>
    <xf numFmtId="0" fontId="4" fillId="2" borderId="31" xfId="0" applyFont="1" applyFill="1" applyBorder="1" applyAlignment="1">
      <alignment horizontal="left" wrapText="1"/>
    </xf>
    <xf numFmtId="0" fontId="4" fillId="2" borderId="32" xfId="0" applyFont="1" applyFill="1" applyBorder="1" applyAlignment="1">
      <alignment horizontal="left" wrapText="1"/>
    </xf>
    <xf numFmtId="164" fontId="5" fillId="2" borderId="12" xfId="0" applyNumberFormat="1" applyFont="1" applyFill="1" applyBorder="1" applyAlignment="1">
      <alignment horizontal="left"/>
    </xf>
    <xf numFmtId="165" fontId="5" fillId="2" borderId="33" xfId="0" applyNumberFormat="1" applyFont="1" applyFill="1" applyBorder="1" applyAlignment="1">
      <alignment horizontal="center"/>
    </xf>
    <xf numFmtId="0" fontId="3" fillId="2" borderId="34" xfId="0" applyFont="1" applyFill="1" applyBorder="1"/>
    <xf numFmtId="0" fontId="3" fillId="2" borderId="35" xfId="0" applyFont="1" applyFill="1" applyBorder="1"/>
    <xf numFmtId="164" fontId="5" fillId="2" borderId="0" xfId="0" applyNumberFormat="1" applyFont="1" applyFill="1" applyAlignment="1">
      <alignment horizontal="left"/>
    </xf>
    <xf numFmtId="0" fontId="3" fillId="2" borderId="0" xfId="0" applyFont="1" applyFill="1"/>
    <xf numFmtId="164" fontId="4" fillId="2" borderId="0" xfId="0" applyNumberFormat="1" applyFont="1" applyFill="1" applyAlignment="1">
      <alignment horizontal="left"/>
    </xf>
    <xf numFmtId="3" fontId="5" fillId="2" borderId="40" xfId="0" applyNumberFormat="1" applyFont="1" applyFill="1" applyBorder="1" applyAlignment="1">
      <alignment horizontal="center"/>
    </xf>
    <xf numFmtId="165" fontId="5" fillId="2" borderId="40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165" fontId="5" fillId="2" borderId="11" xfId="0" applyNumberFormat="1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44" xfId="0" applyFont="1" applyFill="1" applyBorder="1"/>
    <xf numFmtId="0" fontId="4" fillId="2" borderId="45" xfId="0" applyFont="1" applyFill="1" applyBorder="1"/>
    <xf numFmtId="0" fontId="5" fillId="2" borderId="46" xfId="0" applyFont="1" applyFill="1" applyBorder="1" applyAlignment="1">
      <alignment horizontal="center"/>
    </xf>
    <xf numFmtId="164" fontId="5" fillId="2" borderId="46" xfId="0" applyNumberFormat="1" applyFont="1" applyFill="1" applyBorder="1" applyAlignment="1">
      <alignment horizontal="center"/>
    </xf>
    <xf numFmtId="164" fontId="5" fillId="2" borderId="47" xfId="0" applyNumberFormat="1" applyFont="1" applyFill="1" applyBorder="1" applyAlignment="1">
      <alignment horizontal="left"/>
    </xf>
    <xf numFmtId="0" fontId="4" fillId="2" borderId="41" xfId="0" applyFont="1" applyFill="1" applyBorder="1"/>
    <xf numFmtId="0" fontId="4" fillId="2" borderId="42" xfId="0" applyFont="1" applyFill="1" applyBorder="1"/>
    <xf numFmtId="0" fontId="4" fillId="2" borderId="43" xfId="0" applyFont="1" applyFill="1" applyBorder="1"/>
    <xf numFmtId="164" fontId="4" fillId="2" borderId="48" xfId="0" applyNumberFormat="1" applyFont="1" applyFill="1" applyBorder="1"/>
    <xf numFmtId="0" fontId="4" fillId="2" borderId="49" xfId="0" applyFont="1" applyFill="1" applyBorder="1"/>
    <xf numFmtId="0" fontId="4" fillId="2" borderId="50" xfId="0" applyFont="1" applyFill="1" applyBorder="1"/>
    <xf numFmtId="0" fontId="4" fillId="2" borderId="50" xfId="0" applyFont="1" applyFill="1" applyBorder="1" applyAlignment="1"/>
    <xf numFmtId="2" fontId="4" fillId="2" borderId="51" xfId="0" applyNumberFormat="1" applyFont="1" applyFill="1" applyBorder="1"/>
    <xf numFmtId="9" fontId="3" fillId="0" borderId="0" xfId="0" applyNumberFormat="1" applyFont="1" applyAlignment="1"/>
    <xf numFmtId="164" fontId="5" fillId="2" borderId="20" xfId="0" applyNumberFormat="1" applyFont="1" applyFill="1" applyBorder="1" applyAlignment="1">
      <alignment horizontal="left"/>
    </xf>
    <xf numFmtId="164" fontId="4" fillId="2" borderId="20" xfId="0" applyNumberFormat="1" applyFont="1" applyFill="1" applyBorder="1" applyAlignment="1">
      <alignment horizontal="left"/>
    </xf>
    <xf numFmtId="0" fontId="4" fillId="2" borderId="52" xfId="0" applyFont="1" applyFill="1" applyBorder="1"/>
    <xf numFmtId="0" fontId="4" fillId="2" borderId="23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10" fontId="5" fillId="2" borderId="12" xfId="0" applyNumberFormat="1" applyFont="1" applyFill="1" applyBorder="1" applyAlignment="1">
      <alignment horizontal="center"/>
    </xf>
    <xf numFmtId="164" fontId="5" fillId="2" borderId="33" xfId="0" applyNumberFormat="1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left"/>
    </xf>
    <xf numFmtId="0" fontId="4" fillId="2" borderId="4" xfId="0" applyFont="1" applyFill="1" applyBorder="1"/>
    <xf numFmtId="0" fontId="5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left"/>
    </xf>
    <xf numFmtId="2" fontId="5" fillId="2" borderId="53" xfId="0" applyNumberFormat="1" applyFont="1" applyFill="1" applyBorder="1" applyAlignment="1">
      <alignment horizontal="center"/>
    </xf>
    <xf numFmtId="164" fontId="4" fillId="2" borderId="54" xfId="0" applyNumberFormat="1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0" fontId="8" fillId="2" borderId="3" xfId="0" applyFont="1" applyFill="1" applyBorder="1"/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/>
    </xf>
    <xf numFmtId="0" fontId="10" fillId="2" borderId="3" xfId="0" applyFont="1" applyFill="1" applyBorder="1"/>
    <xf numFmtId="0" fontId="9" fillId="2" borderId="5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left" vertical="center"/>
    </xf>
    <xf numFmtId="0" fontId="8" fillId="2" borderId="58" xfId="0" applyFont="1" applyFill="1" applyBorder="1"/>
    <xf numFmtId="9" fontId="8" fillId="2" borderId="63" xfId="0" applyNumberFormat="1" applyFont="1" applyFill="1" applyBorder="1"/>
    <xf numFmtId="9" fontId="8" fillId="2" borderId="11" xfId="0" applyNumberFormat="1" applyFont="1" applyFill="1" applyBorder="1" applyAlignment="1">
      <alignment horizontal="center"/>
    </xf>
    <xf numFmtId="9" fontId="8" fillId="2" borderId="64" xfId="0" applyNumberFormat="1" applyFont="1" applyFill="1" applyBorder="1"/>
    <xf numFmtId="0" fontId="8" fillId="2" borderId="51" xfId="0" applyFont="1" applyFill="1" applyBorder="1" applyAlignment="1">
      <alignment horizontal="left" vertical="center"/>
    </xf>
    <xf numFmtId="0" fontId="8" fillId="2" borderId="65" xfId="0" applyFont="1" applyFill="1" applyBorder="1" applyAlignment="1">
      <alignment horizontal="center" vertical="center"/>
    </xf>
    <xf numFmtId="10" fontId="8" fillId="2" borderId="66" xfId="0" applyNumberFormat="1" applyFont="1" applyFill="1" applyBorder="1" applyAlignment="1">
      <alignment horizontal="center" vertical="center"/>
    </xf>
    <xf numFmtId="10" fontId="8" fillId="2" borderId="63" xfId="0" applyNumberFormat="1" applyFont="1" applyFill="1" applyBorder="1" applyAlignment="1">
      <alignment horizontal="right"/>
    </xf>
    <xf numFmtId="10" fontId="8" fillId="2" borderId="11" xfId="0" applyNumberFormat="1" applyFont="1" applyFill="1" applyBorder="1" applyAlignment="1">
      <alignment horizontal="right"/>
    </xf>
    <xf numFmtId="10" fontId="8" fillId="2" borderId="64" xfId="0" applyNumberFormat="1" applyFont="1" applyFill="1" applyBorder="1" applyAlignment="1">
      <alignment horizontal="right"/>
    </xf>
    <xf numFmtId="0" fontId="8" fillId="2" borderId="6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10" fontId="8" fillId="2" borderId="64" xfId="0" applyNumberFormat="1" applyFont="1" applyFill="1" applyBorder="1" applyAlignment="1">
      <alignment horizontal="center" vertical="center"/>
    </xf>
    <xf numFmtId="10" fontId="8" fillId="2" borderId="64" xfId="0" applyNumberFormat="1" applyFont="1" applyFill="1" applyBorder="1" applyAlignment="1">
      <alignment horizontal="center" vertical="center"/>
    </xf>
    <xf numFmtId="10" fontId="8" fillId="2" borderId="11" xfId="0" applyNumberFormat="1" applyFont="1" applyFill="1" applyBorder="1" applyAlignment="1">
      <alignment horizontal="center"/>
    </xf>
    <xf numFmtId="10" fontId="8" fillId="2" borderId="64" xfId="0" applyNumberFormat="1" applyFont="1" applyFill="1" applyBorder="1"/>
    <xf numFmtId="0" fontId="8" fillId="2" borderId="63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8" fillId="2" borderId="64" xfId="0" applyFont="1" applyFill="1" applyBorder="1"/>
    <xf numFmtId="0" fontId="8" fillId="2" borderId="67" xfId="0" applyFont="1" applyFill="1" applyBorder="1" applyAlignment="1">
      <alignment horizontal="left" vertical="center"/>
    </xf>
    <xf numFmtId="10" fontId="8" fillId="2" borderId="69" xfId="0" applyNumberFormat="1" applyFont="1" applyFill="1" applyBorder="1" applyAlignment="1">
      <alignment horizontal="center" vertical="center"/>
    </xf>
    <xf numFmtId="0" fontId="8" fillId="2" borderId="63" xfId="0" applyFont="1" applyFill="1" applyBorder="1"/>
    <xf numFmtId="0" fontId="8" fillId="2" borderId="70" xfId="0" applyFont="1" applyFill="1" applyBorder="1" applyAlignment="1">
      <alignment vertical="center"/>
    </xf>
    <xf numFmtId="0" fontId="8" fillId="2" borderId="71" xfId="0" applyFont="1" applyFill="1" applyBorder="1" applyAlignment="1">
      <alignment vertical="center"/>
    </xf>
    <xf numFmtId="10" fontId="8" fillId="2" borderId="72" xfId="0" applyNumberFormat="1" applyFont="1" applyFill="1" applyBorder="1" applyAlignment="1">
      <alignment vertical="center"/>
    </xf>
    <xf numFmtId="0" fontId="8" fillId="2" borderId="73" xfId="0" applyFont="1" applyFill="1" applyBorder="1" applyAlignment="1">
      <alignment horizontal="left" vertical="center"/>
    </xf>
    <xf numFmtId="0" fontId="8" fillId="2" borderId="74" xfId="0" applyFont="1" applyFill="1" applyBorder="1" applyAlignment="1">
      <alignment horizontal="left" vertical="center"/>
    </xf>
    <xf numFmtId="0" fontId="8" fillId="2" borderId="75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/>
    </xf>
    <xf numFmtId="10" fontId="11" fillId="2" borderId="53" xfId="0" applyNumberFormat="1" applyFont="1" applyFill="1" applyBorder="1" applyAlignment="1">
      <alignment horizontal="center" vertical="center" wrapText="1"/>
    </xf>
    <xf numFmtId="10" fontId="8" fillId="2" borderId="67" xfId="0" applyNumberFormat="1" applyFont="1" applyFill="1" applyBorder="1" applyAlignment="1">
      <alignment horizontal="right"/>
    </xf>
    <xf numFmtId="10" fontId="8" fillId="2" borderId="76" xfId="0" applyNumberFormat="1" applyFont="1" applyFill="1" applyBorder="1" applyAlignment="1">
      <alignment horizontal="right"/>
    </xf>
    <xf numFmtId="10" fontId="8" fillId="2" borderId="69" xfId="0" applyNumberFormat="1" applyFont="1" applyFill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2" borderId="24" xfId="0" applyFont="1" applyFill="1" applyBorder="1"/>
    <xf numFmtId="0" fontId="2" fillId="0" borderId="25" xfId="0" applyFont="1" applyBorder="1"/>
    <xf numFmtId="0" fontId="2" fillId="0" borderId="26" xfId="0" applyFont="1" applyBorder="1"/>
    <xf numFmtId="0" fontId="5" fillId="2" borderId="27" xfId="0" applyFont="1" applyFill="1" applyBorder="1"/>
    <xf numFmtId="0" fontId="2" fillId="0" borderId="28" xfId="0" applyFont="1" applyBorder="1"/>
    <xf numFmtId="0" fontId="2" fillId="0" borderId="29" xfId="0" applyFont="1" applyBorder="1"/>
    <xf numFmtId="0" fontId="4" fillId="2" borderId="36" xfId="0" applyFont="1" applyFill="1" applyBorder="1" applyAlignment="1">
      <alignment horizontal="left"/>
    </xf>
    <xf numFmtId="0" fontId="0" fillId="0" borderId="0" xfId="0" applyFont="1" applyAlignment="1"/>
    <xf numFmtId="0" fontId="5" fillId="2" borderId="37" xfId="0" applyFont="1" applyFill="1" applyBorder="1"/>
    <xf numFmtId="0" fontId="2" fillId="0" borderId="38" xfId="0" applyFont="1" applyBorder="1"/>
    <xf numFmtId="0" fontId="2" fillId="0" borderId="39" xfId="0" applyFont="1" applyBorder="1"/>
    <xf numFmtId="0" fontId="5" fillId="2" borderId="41" xfId="0" applyFont="1" applyFill="1" applyBorder="1"/>
    <xf numFmtId="0" fontId="2" fillId="0" borderId="42" xfId="0" applyFont="1" applyBorder="1"/>
    <xf numFmtId="0" fontId="2" fillId="0" borderId="43" xfId="0" applyFont="1" applyBorder="1"/>
    <xf numFmtId="0" fontId="4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9" fillId="2" borderId="55" xfId="0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9" fontId="11" fillId="2" borderId="60" xfId="0" applyNumberFormat="1" applyFont="1" applyFill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8" fillId="2" borderId="16" xfId="0" applyFont="1" applyFill="1" applyBorder="1" applyAlignment="1">
      <alignment horizontal="center" vertical="center"/>
    </xf>
    <xf numFmtId="0" fontId="2" fillId="0" borderId="6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3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4</xdr:row>
      <xdr:rowOff>0</xdr:rowOff>
    </xdr:from>
    <xdr:ext cx="228600" cy="304800"/>
    <xdr:sp macro="" textlink="">
      <xdr:nvSpPr>
        <xdr:cNvPr id="2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4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5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6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7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8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9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10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11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17</xdr:row>
      <xdr:rowOff>0</xdr:rowOff>
    </xdr:from>
    <xdr:ext cx="228600" cy="304800"/>
    <xdr:sp macro="" textlink="">
      <xdr:nvSpPr>
        <xdr:cNvPr id="12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13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14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27</xdr:row>
      <xdr:rowOff>0</xdr:rowOff>
    </xdr:from>
    <xdr:ext cx="228600" cy="304800"/>
    <xdr:sp macro="" textlink="">
      <xdr:nvSpPr>
        <xdr:cNvPr id="15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27</xdr:row>
      <xdr:rowOff>0</xdr:rowOff>
    </xdr:from>
    <xdr:ext cx="228600" cy="304800"/>
    <xdr:sp macro="" textlink="">
      <xdr:nvSpPr>
        <xdr:cNvPr id="16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27</xdr:row>
      <xdr:rowOff>0</xdr:rowOff>
    </xdr:from>
    <xdr:ext cx="228600" cy="304800"/>
    <xdr:sp macro="" textlink="">
      <xdr:nvSpPr>
        <xdr:cNvPr id="17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32</xdr:row>
      <xdr:rowOff>0</xdr:rowOff>
    </xdr:from>
    <xdr:ext cx="228600" cy="304800"/>
    <xdr:sp macro="" textlink="">
      <xdr:nvSpPr>
        <xdr:cNvPr id="18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19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295275</xdr:colOff>
      <xdr:row>12</xdr:row>
      <xdr:rowOff>0</xdr:rowOff>
    </xdr:from>
    <xdr:ext cx="228600" cy="304800"/>
    <xdr:sp macro="" textlink="">
      <xdr:nvSpPr>
        <xdr:cNvPr id="20" name="Shape 3"/>
        <xdr:cNvSpPr txBox="1"/>
      </xdr:nvSpPr>
      <xdr:spPr>
        <a:xfrm>
          <a:off x="5236463" y="3632363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4"/>
  <sheetViews>
    <sheetView showGridLines="0" tabSelected="1" workbookViewId="0">
      <selection sqref="A1:F1"/>
    </sheetView>
  </sheetViews>
  <sheetFormatPr defaultColWidth="12.625" defaultRowHeight="15" customHeight="1" x14ac:dyDescent="0.2"/>
  <cols>
    <col min="1" max="1" width="42.25" customWidth="1"/>
    <col min="2" max="2" width="10.75" customWidth="1"/>
    <col min="3" max="3" width="15.625" customWidth="1"/>
    <col min="4" max="4" width="15.5" customWidth="1"/>
    <col min="5" max="5" width="14.625" customWidth="1"/>
    <col min="6" max="6" width="13.5" customWidth="1"/>
    <col min="7" max="7" width="11.25" customWidth="1"/>
    <col min="8" max="26" width="7.625" customWidth="1"/>
  </cols>
  <sheetData>
    <row r="1" spans="1:26" ht="12.75" customHeight="1" x14ac:dyDescent="0.25">
      <c r="A1" s="144"/>
      <c r="B1" s="143"/>
      <c r="C1" s="143"/>
      <c r="D1" s="143"/>
      <c r="E1" s="143"/>
      <c r="F1" s="143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45" t="s">
        <v>0</v>
      </c>
      <c r="B2" s="143"/>
      <c r="C2" s="143"/>
      <c r="D2" s="143"/>
      <c r="E2" s="143"/>
      <c r="F2" s="143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">
      <c r="A3" s="145" t="s">
        <v>1</v>
      </c>
      <c r="B3" s="143"/>
      <c r="C3" s="143"/>
      <c r="D3" s="143"/>
      <c r="E3" s="143"/>
      <c r="F3" s="143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3"/>
      <c r="B4" s="3"/>
      <c r="C4" s="3"/>
      <c r="D4" s="3"/>
      <c r="E4" s="4"/>
      <c r="F4" s="4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146" t="s">
        <v>2</v>
      </c>
      <c r="B5" s="143"/>
      <c r="C5" s="143"/>
      <c r="D5" s="143"/>
      <c r="E5" s="143"/>
      <c r="F5" s="143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5" t="s">
        <v>3</v>
      </c>
      <c r="B6" s="6"/>
      <c r="C6" s="7"/>
      <c r="D6" s="7"/>
      <c r="E6" s="8" t="s">
        <v>4</v>
      </c>
      <c r="F6" s="9" t="s">
        <v>5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">
      <c r="A7" s="10" t="str">
        <f>A13</f>
        <v>1- PESSOAL E ENCARGOS</v>
      </c>
      <c r="B7" s="11"/>
      <c r="C7" s="11"/>
      <c r="D7" s="12"/>
      <c r="E7" s="13">
        <f>F17</f>
        <v>3528</v>
      </c>
      <c r="F7" s="14">
        <f t="shared" ref="F7:F11" si="0">IFERROR(E7/$E$11,0)</f>
        <v>0.31834954582336</v>
      </c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2">
      <c r="A8" s="16" t="str">
        <f>A18</f>
        <v>2- MATERIAIS</v>
      </c>
      <c r="B8" s="17"/>
      <c r="C8" s="17"/>
      <c r="D8" s="18"/>
      <c r="E8" s="19">
        <f>F21</f>
        <v>166.66666666666666</v>
      </c>
      <c r="F8" s="14">
        <f t="shared" si="0"/>
        <v>1.5039188672683293E-2</v>
      </c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16" t="str">
        <f>A23</f>
        <v>3- CUSTOS INDIRETOS</v>
      </c>
      <c r="B9" s="17"/>
      <c r="C9" s="17"/>
      <c r="D9" s="18"/>
      <c r="E9" s="19">
        <f>F28</f>
        <v>6800</v>
      </c>
      <c r="F9" s="14">
        <f t="shared" si="0"/>
        <v>0.61359889784547839</v>
      </c>
      <c r="G9" s="2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21" t="str">
        <f>A33</f>
        <v>4- BENEFÍCIOS E DESPESAS INDIRETAS (BDI)</v>
      </c>
      <c r="B10" s="22"/>
      <c r="C10" s="22"/>
      <c r="D10" s="23"/>
      <c r="E10" s="24">
        <f>F36</f>
        <v>587.4914399999999</v>
      </c>
      <c r="F10" s="14">
        <f t="shared" si="0"/>
        <v>5.3012367658478374E-2</v>
      </c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25" t="s">
        <v>6</v>
      </c>
      <c r="B11" s="6"/>
      <c r="C11" s="6"/>
      <c r="D11" s="26"/>
      <c r="E11" s="27">
        <f>SUM(E7:E10)</f>
        <v>11082.158106666666</v>
      </c>
      <c r="F11" s="28">
        <f t="shared" si="0"/>
        <v>1</v>
      </c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">
      <c r="A12" s="3"/>
      <c r="B12" s="3"/>
      <c r="C12" s="3"/>
      <c r="D12" s="3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142" t="s">
        <v>7</v>
      </c>
      <c r="B13" s="143"/>
      <c r="C13" s="143"/>
      <c r="D13" s="143"/>
      <c r="E13" s="143"/>
      <c r="F13" s="143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4"/>
      <c r="B14" s="29"/>
      <c r="C14" s="29"/>
      <c r="D14" s="29"/>
      <c r="E14" s="29"/>
      <c r="F14" s="29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128" t="s">
        <v>8</v>
      </c>
      <c r="B15" s="129"/>
      <c r="C15" s="130"/>
      <c r="D15" s="30" t="s">
        <v>9</v>
      </c>
      <c r="E15" s="30" t="s">
        <v>10</v>
      </c>
      <c r="F15" s="9" t="s">
        <v>11</v>
      </c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31" t="s">
        <v>12</v>
      </c>
      <c r="B16" s="132"/>
      <c r="C16" s="133"/>
      <c r="D16" s="31">
        <v>2520</v>
      </c>
      <c r="E16" s="32">
        <f>D16*0.4</f>
        <v>1008</v>
      </c>
      <c r="F16" s="33">
        <f>D16+E16</f>
        <v>3528</v>
      </c>
      <c r="G16" s="15"/>
      <c r="H16" s="3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"/>
      <c r="B17" s="1"/>
      <c r="C17" s="1"/>
      <c r="D17" s="35"/>
      <c r="E17" s="36"/>
      <c r="F17" s="37">
        <f>SUM(F16)</f>
        <v>3528</v>
      </c>
      <c r="G17" s="2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38" t="s">
        <v>13</v>
      </c>
      <c r="B18" s="39"/>
      <c r="C18" s="39"/>
      <c r="D18" s="39"/>
      <c r="E18" s="40"/>
      <c r="F18" s="41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28" t="s">
        <v>8</v>
      </c>
      <c r="B19" s="129"/>
      <c r="C19" s="130"/>
      <c r="D19" s="30" t="s">
        <v>14</v>
      </c>
      <c r="E19" s="30" t="s">
        <v>15</v>
      </c>
      <c r="F19" s="9" t="s">
        <v>11</v>
      </c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31" t="s">
        <v>16</v>
      </c>
      <c r="B20" s="132"/>
      <c r="C20" s="133"/>
      <c r="D20" s="31">
        <v>2000</v>
      </c>
      <c r="E20" s="42">
        <f>D20/12</f>
        <v>166.66666666666666</v>
      </c>
      <c r="F20" s="43">
        <f>E20</f>
        <v>166.66666666666666</v>
      </c>
      <c r="G20" s="1"/>
      <c r="H20" s="3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44"/>
      <c r="B21" s="44"/>
      <c r="C21" s="45"/>
      <c r="D21" s="46"/>
      <c r="E21" s="36"/>
      <c r="F21" s="37">
        <f>SUM(F20)</f>
        <v>166.66666666666666</v>
      </c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47"/>
      <c r="B22" s="47"/>
      <c r="C22" s="47"/>
      <c r="D22" s="46"/>
      <c r="E22" s="36"/>
      <c r="F22" s="48"/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134" t="s">
        <v>17</v>
      </c>
      <c r="B23" s="135"/>
      <c r="C23" s="135"/>
      <c r="D23" s="135"/>
      <c r="E23" s="135"/>
      <c r="F23" s="135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28" t="s">
        <v>8</v>
      </c>
      <c r="B24" s="129"/>
      <c r="C24" s="130"/>
      <c r="D24" s="30"/>
      <c r="E24" s="30" t="s">
        <v>15</v>
      </c>
      <c r="F24" s="9" t="s">
        <v>11</v>
      </c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36" t="s">
        <v>18</v>
      </c>
      <c r="B25" s="137"/>
      <c r="C25" s="138"/>
      <c r="D25" s="49"/>
      <c r="E25" s="49">
        <v>3250</v>
      </c>
      <c r="F25" s="50">
        <f t="shared" ref="F25:F27" si="1">E25</f>
        <v>3250</v>
      </c>
      <c r="G25" s="20"/>
      <c r="H25" s="3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39" t="s">
        <v>19</v>
      </c>
      <c r="B26" s="140"/>
      <c r="C26" s="141"/>
      <c r="D26" s="51"/>
      <c r="E26" s="51">
        <v>1750</v>
      </c>
      <c r="F26" s="52">
        <f t="shared" si="1"/>
        <v>1750</v>
      </c>
      <c r="G26" s="20"/>
      <c r="H26" s="3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39" t="s">
        <v>20</v>
      </c>
      <c r="B27" s="140"/>
      <c r="C27" s="141"/>
      <c r="D27" s="51"/>
      <c r="E27" s="51">
        <v>1800</v>
      </c>
      <c r="F27" s="52">
        <f t="shared" si="1"/>
        <v>1800</v>
      </c>
      <c r="G27" s="20"/>
      <c r="H27" s="3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53"/>
      <c r="B28" s="53"/>
      <c r="C28" s="54"/>
      <c r="D28" s="46"/>
      <c r="E28" s="36"/>
      <c r="F28" s="37">
        <f>SUM(F25:F27)</f>
        <v>6800</v>
      </c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55"/>
      <c r="B29" s="56"/>
      <c r="C29" s="57"/>
      <c r="D29" s="58"/>
      <c r="E29" s="36"/>
      <c r="F29" s="48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59" t="s">
        <v>21</v>
      </c>
      <c r="B30" s="60"/>
      <c r="C30" s="60"/>
      <c r="D30" s="60"/>
      <c r="E30" s="61"/>
      <c r="F30" s="62">
        <f>SUM(F17,F21,F28)</f>
        <v>10494.666666666666</v>
      </c>
      <c r="G30" s="2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63" t="s">
        <v>22</v>
      </c>
      <c r="B31" s="64"/>
      <c r="C31" s="64"/>
      <c r="D31" s="64"/>
      <c r="E31" s="65">
        <v>0.3</v>
      </c>
      <c r="F31" s="66">
        <f>F30*E31</f>
        <v>3148.3999999999996</v>
      </c>
      <c r="G31" s="20"/>
      <c r="H31" s="2"/>
      <c r="I31" s="6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53"/>
      <c r="B32" s="53"/>
      <c r="C32" s="53"/>
      <c r="D32" s="68"/>
      <c r="E32" s="68"/>
      <c r="F32" s="69"/>
      <c r="G32" s="1"/>
      <c r="H32" s="2"/>
      <c r="I32" s="6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42" t="s">
        <v>23</v>
      </c>
      <c r="B33" s="143"/>
      <c r="C33" s="143"/>
      <c r="D33" s="143"/>
      <c r="E33" s="143"/>
      <c r="F33" s="143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70" t="s">
        <v>8</v>
      </c>
      <c r="B34" s="71" t="s">
        <v>24</v>
      </c>
      <c r="C34" s="71" t="s">
        <v>25</v>
      </c>
      <c r="D34" s="71" t="s">
        <v>26</v>
      </c>
      <c r="E34" s="71" t="s">
        <v>27</v>
      </c>
      <c r="F34" s="9" t="s">
        <v>11</v>
      </c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72" t="s">
        <v>28</v>
      </c>
      <c r="B35" s="73" t="s">
        <v>5</v>
      </c>
      <c r="C35" s="74">
        <f>BDI!C14</f>
        <v>0.18659999999999999</v>
      </c>
      <c r="D35" s="42">
        <f>F31</f>
        <v>3148.3999999999996</v>
      </c>
      <c r="E35" s="42">
        <f>C35*D35</f>
        <v>587.4914399999999</v>
      </c>
      <c r="F35" s="75">
        <f>E35</f>
        <v>587.4914399999999</v>
      </c>
      <c r="G35" s="1"/>
      <c r="H35" s="2"/>
      <c r="I35" s="6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1"/>
      <c r="C36" s="1"/>
      <c r="D36" s="76"/>
      <c r="E36" s="35"/>
      <c r="F36" s="37">
        <f>F35</f>
        <v>587.4914399999999</v>
      </c>
      <c r="G36" s="20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1"/>
      <c r="C37" s="1"/>
      <c r="D37" s="76"/>
      <c r="E37" s="76"/>
      <c r="F37" s="69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77" t="s">
        <v>29</v>
      </c>
      <c r="B38" s="78"/>
      <c r="C38" s="79"/>
      <c r="D38" s="80"/>
      <c r="E38" s="81"/>
      <c r="F38" s="82">
        <f>F36+F31</f>
        <v>3735.8914399999994</v>
      </c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44"/>
      <c r="B39" s="44"/>
      <c r="C39" s="1"/>
      <c r="D39" s="76"/>
      <c r="E39" s="76"/>
      <c r="F39" s="83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2"/>
      <c r="D40" s="2"/>
      <c r="E40" s="2"/>
      <c r="F40" s="2"/>
      <c r="G40" s="2"/>
      <c r="H40" s="2"/>
      <c r="I40" s="3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</sheetData>
  <mergeCells count="15">
    <mergeCell ref="A26:C26"/>
    <mergeCell ref="A27:C27"/>
    <mergeCell ref="A33:F33"/>
    <mergeCell ref="A1:F1"/>
    <mergeCell ref="A2:F2"/>
    <mergeCell ref="A3:F3"/>
    <mergeCell ref="A5:F5"/>
    <mergeCell ref="A13:F13"/>
    <mergeCell ref="A15:C15"/>
    <mergeCell ref="A16:C16"/>
    <mergeCell ref="A19:C19"/>
    <mergeCell ref="A20:C20"/>
    <mergeCell ref="A23:F23"/>
    <mergeCell ref="A24:C24"/>
    <mergeCell ref="A25:C25"/>
  </mergeCells>
  <pageMargins left="0.51181102362204722" right="0.24" top="0.78740157480314965" bottom="0.7874015748031496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 x14ac:dyDescent="0.2"/>
  <cols>
    <col min="1" max="1" width="36.25" customWidth="1"/>
    <col min="2" max="5" width="7.625" customWidth="1"/>
    <col min="6" max="6" width="8.75" customWidth="1"/>
    <col min="7" max="26" width="7.625" customWidth="1"/>
  </cols>
  <sheetData>
    <row r="1" spans="1:7" ht="14.25" customHeight="1" x14ac:dyDescent="0.2">
      <c r="A1" s="84"/>
      <c r="B1" s="85"/>
      <c r="C1" s="85"/>
      <c r="D1" s="84"/>
      <c r="E1" s="86"/>
      <c r="F1" s="84"/>
      <c r="G1" s="84"/>
    </row>
    <row r="2" spans="1:7" ht="14.25" customHeight="1" x14ac:dyDescent="0.25">
      <c r="A2" s="147" t="s">
        <v>30</v>
      </c>
      <c r="B2" s="148"/>
      <c r="C2" s="148"/>
      <c r="D2" s="148"/>
      <c r="E2" s="148"/>
      <c r="F2" s="149"/>
      <c r="G2" s="87"/>
    </row>
    <row r="3" spans="1:7" ht="14.25" customHeight="1" x14ac:dyDescent="0.25">
      <c r="A3" s="88"/>
      <c r="B3" s="89"/>
      <c r="C3" s="89"/>
      <c r="D3" s="89"/>
      <c r="E3" s="89"/>
      <c r="F3" s="90"/>
      <c r="G3" s="87"/>
    </row>
    <row r="4" spans="1:7" ht="14.25" customHeight="1" x14ac:dyDescent="0.25">
      <c r="A4" s="91"/>
      <c r="B4" s="85"/>
      <c r="C4" s="85"/>
      <c r="D4" s="150" t="s">
        <v>31</v>
      </c>
      <c r="E4" s="151"/>
      <c r="F4" s="152"/>
      <c r="G4" s="84"/>
    </row>
    <row r="5" spans="1:7" ht="14.25" customHeight="1" x14ac:dyDescent="0.2">
      <c r="A5" s="92"/>
      <c r="B5" s="84"/>
      <c r="C5" s="84"/>
      <c r="D5" s="93" t="s">
        <v>32</v>
      </c>
      <c r="E5" s="94" t="s">
        <v>33</v>
      </c>
      <c r="F5" s="95" t="s">
        <v>34</v>
      </c>
      <c r="G5" s="84"/>
    </row>
    <row r="6" spans="1:7" ht="14.25" customHeight="1" x14ac:dyDescent="0.2">
      <c r="A6" s="96" t="s">
        <v>35</v>
      </c>
      <c r="B6" s="97" t="s">
        <v>36</v>
      </c>
      <c r="C6" s="98">
        <v>0.03</v>
      </c>
      <c r="D6" s="99">
        <v>2.9700000000000001E-2</v>
      </c>
      <c r="E6" s="100">
        <v>5.0799999999999998E-2</v>
      </c>
      <c r="F6" s="101">
        <v>6.2700000000000006E-2</v>
      </c>
      <c r="G6" s="84"/>
    </row>
    <row r="7" spans="1:7" ht="14.25" customHeight="1" x14ac:dyDescent="0.2">
      <c r="A7" s="102" t="s">
        <v>37</v>
      </c>
      <c r="B7" s="103" t="s">
        <v>38</v>
      </c>
      <c r="C7" s="104">
        <v>0.01</v>
      </c>
      <c r="D7" s="99">
        <f>0.3%+0.56%</f>
        <v>8.6E-3</v>
      </c>
      <c r="E7" s="100">
        <f>0.48%+0.85%</f>
        <v>1.3299999999999999E-2</v>
      </c>
      <c r="F7" s="101">
        <f>0.82%+0.89%</f>
        <v>1.7099999999999997E-2</v>
      </c>
      <c r="G7" s="84"/>
    </row>
    <row r="8" spans="1:7" ht="14.25" customHeight="1" x14ac:dyDescent="0.2">
      <c r="A8" s="102" t="s">
        <v>39</v>
      </c>
      <c r="B8" s="103" t="s">
        <v>40</v>
      </c>
      <c r="C8" s="105">
        <v>0.06</v>
      </c>
      <c r="D8" s="99">
        <v>7.7799999999999994E-2</v>
      </c>
      <c r="E8" s="100">
        <v>0.1085</v>
      </c>
      <c r="F8" s="101">
        <v>0.13550000000000001</v>
      </c>
      <c r="G8" s="84"/>
    </row>
    <row r="9" spans="1:7" ht="14.25" customHeight="1" x14ac:dyDescent="0.2">
      <c r="A9" s="102" t="s">
        <v>41</v>
      </c>
      <c r="B9" s="103" t="s">
        <v>42</v>
      </c>
      <c r="C9" s="104">
        <f>(1+E9)^(E10/252)-1</f>
        <v>4.7658605191844838E-3</v>
      </c>
      <c r="D9" s="99" t="s">
        <v>43</v>
      </c>
      <c r="E9" s="106">
        <v>0.105</v>
      </c>
      <c r="F9" s="107"/>
      <c r="G9" s="84"/>
    </row>
    <row r="10" spans="1:7" ht="14.25" customHeight="1" x14ac:dyDescent="0.2">
      <c r="A10" s="102" t="s">
        <v>44</v>
      </c>
      <c r="B10" s="153" t="s">
        <v>45</v>
      </c>
      <c r="C10" s="104">
        <v>0.03</v>
      </c>
      <c r="D10" s="108" t="s">
        <v>46</v>
      </c>
      <c r="E10" s="109">
        <v>12</v>
      </c>
      <c r="F10" s="110"/>
      <c r="G10" s="84"/>
    </row>
    <row r="11" spans="1:7" ht="14.25" customHeight="1" x14ac:dyDescent="0.2">
      <c r="A11" s="111" t="s">
        <v>47</v>
      </c>
      <c r="B11" s="154"/>
      <c r="C11" s="112">
        <v>3.6499999999999998E-2</v>
      </c>
      <c r="D11" s="113"/>
      <c r="E11" s="109"/>
      <c r="F11" s="110"/>
      <c r="G11" s="84"/>
    </row>
    <row r="12" spans="1:7" ht="14.25" customHeight="1" x14ac:dyDescent="0.2">
      <c r="A12" s="114" t="s">
        <v>48</v>
      </c>
      <c r="B12" s="115"/>
      <c r="C12" s="116"/>
      <c r="D12" s="113"/>
      <c r="E12" s="109"/>
      <c r="F12" s="110"/>
      <c r="G12" s="84"/>
    </row>
    <row r="13" spans="1:7" ht="15.75" customHeight="1" x14ac:dyDescent="0.2">
      <c r="A13" s="117" t="s">
        <v>49</v>
      </c>
      <c r="B13" s="118"/>
      <c r="C13" s="119"/>
      <c r="D13" s="113"/>
      <c r="E13" s="109"/>
      <c r="F13" s="110"/>
      <c r="G13" s="84"/>
    </row>
    <row r="14" spans="1:7" ht="24" customHeight="1" x14ac:dyDescent="0.2">
      <c r="A14" s="120" t="s">
        <v>50</v>
      </c>
      <c r="B14" s="121"/>
      <c r="C14" s="122">
        <f>ROUND((((1+C6+C7)*(1+C8)*(1+C9))/(1-(C10+C11))-1),4)</f>
        <v>0.18659999999999999</v>
      </c>
      <c r="D14" s="123">
        <v>0.21429999999999999</v>
      </c>
      <c r="E14" s="124">
        <v>0.2717</v>
      </c>
      <c r="F14" s="125">
        <v>0.3362</v>
      </c>
      <c r="G14" s="84"/>
    </row>
    <row r="15" spans="1:7" ht="14.25" customHeight="1" x14ac:dyDescent="0.2">
      <c r="A15" s="84"/>
      <c r="B15" s="84"/>
      <c r="C15" s="84"/>
      <c r="D15" s="84"/>
      <c r="E15" s="86"/>
      <c r="F15" s="84"/>
      <c r="G15" s="84"/>
    </row>
    <row r="16" spans="1:7" ht="14.25" customHeight="1" x14ac:dyDescent="0.2">
      <c r="A16" s="126"/>
      <c r="B16" s="126"/>
      <c r="C16" s="126"/>
      <c r="D16" s="126"/>
      <c r="E16" s="127"/>
      <c r="F16" s="126"/>
      <c r="G16" s="126"/>
    </row>
    <row r="17" spans="1:7" ht="14.25" customHeight="1" x14ac:dyDescent="0.2">
      <c r="A17" s="126"/>
      <c r="B17" s="126"/>
      <c r="C17" s="126"/>
      <c r="D17" s="126"/>
      <c r="E17" s="127"/>
      <c r="F17" s="126"/>
      <c r="G17" s="126"/>
    </row>
    <row r="18" spans="1:7" ht="14.25" customHeight="1" x14ac:dyDescent="0.2">
      <c r="A18" s="126"/>
      <c r="B18" s="126"/>
      <c r="C18" s="126"/>
      <c r="D18" s="126"/>
      <c r="E18" s="127"/>
      <c r="F18" s="126"/>
      <c r="G18" s="126"/>
    </row>
    <row r="19" spans="1:7" ht="14.25" customHeight="1" x14ac:dyDescent="0.2"/>
    <row r="20" spans="1:7" ht="14.25" customHeight="1" x14ac:dyDescent="0.2"/>
    <row r="21" spans="1:7" ht="14.25" customHeight="1" x14ac:dyDescent="0.2"/>
    <row r="22" spans="1:7" ht="14.25" customHeight="1" x14ac:dyDescent="0.2"/>
    <row r="23" spans="1:7" ht="14.25" customHeight="1" x14ac:dyDescent="0.2"/>
    <row r="24" spans="1:7" ht="14.25" customHeight="1" x14ac:dyDescent="0.2"/>
    <row r="25" spans="1:7" ht="14.25" customHeight="1" x14ac:dyDescent="0.2"/>
    <row r="26" spans="1:7" ht="14.25" customHeight="1" x14ac:dyDescent="0.2"/>
    <row r="27" spans="1:7" ht="14.25" customHeight="1" x14ac:dyDescent="0.2"/>
    <row r="28" spans="1:7" ht="14.25" customHeight="1" x14ac:dyDescent="0.2"/>
    <row r="29" spans="1:7" ht="14.25" customHeight="1" x14ac:dyDescent="0.2"/>
    <row r="30" spans="1:7" ht="14.25" customHeight="1" x14ac:dyDescent="0.2"/>
    <row r="31" spans="1:7" ht="14.25" customHeight="1" x14ac:dyDescent="0.2"/>
    <row r="32" spans="1:7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3">
    <mergeCell ref="A2:F2"/>
    <mergeCell ref="D4:F4"/>
    <mergeCell ref="B10:B11"/>
  </mergeCells>
  <pageMargins left="0.511811024" right="0.511811024" top="0.78740157499999996" bottom="0.78740157499999996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Hidroginástica</vt:lpstr>
      <vt:lpstr>BDI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MEIOAMBIENTE</dc:creator>
  <cp:lastModifiedBy>Usuário</cp:lastModifiedBy>
  <dcterms:created xsi:type="dcterms:W3CDTF">2017-02-08T16:59:03Z</dcterms:created>
  <dcterms:modified xsi:type="dcterms:W3CDTF">2024-07-05T17:54:22Z</dcterms:modified>
</cp:coreProperties>
</file>