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150"/>
  </bookViews>
  <sheets>
    <sheet name="1. Hidrojateamento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  <sheet name="7.Destinação final e transporte" sheetId="7" r:id="rId7"/>
  </sheets>
  <definedNames>
    <definedName name="AbaDeprec">'5. Depreciação'!$A$1</definedName>
    <definedName name="AbaRemun">'6.Remuneração de capital'!$A$1</definedName>
    <definedName name="Google_Sheet_Link_1983329609" hidden="1">AbaRemun</definedName>
    <definedName name="Google_Sheet_Link_883616420" hidden="1">AbaDeprec</definedName>
  </definedNames>
  <calcPr calcId="144525"/>
  <extLst>
    <ext uri="GoogleSheetsCustomDataVersion2">
      <go:sheetsCustomData xmlns:go="http://customooxmlschemas.google.com/" r:id="rId11" roundtripDataChecksum="z43Y8KfKgERqRUl6kJuw01nlt+U/6fBU+14th67AEA0="/>
    </ext>
  </extLst>
</workbook>
</file>

<file path=xl/calcChain.xml><?xml version="1.0" encoding="utf-8"?>
<calcChain xmlns="http://schemas.openxmlformats.org/spreadsheetml/2006/main">
  <c r="E9" i="7" l="1"/>
  <c r="F10" i="7" s="1"/>
  <c r="F184" i="1" s="1"/>
  <c r="E8" i="7"/>
  <c r="E7" i="7"/>
  <c r="E6" i="7"/>
  <c r="C15" i="4"/>
  <c r="C20" i="4" s="1"/>
  <c r="C191" i="1" s="1"/>
  <c r="F13" i="4"/>
  <c r="E13" i="4"/>
  <c r="D13" i="4"/>
  <c r="C25" i="3"/>
  <c r="C27" i="3" s="1"/>
  <c r="C23" i="3"/>
  <c r="C18" i="2"/>
  <c r="C15" i="2"/>
  <c r="E180" i="1"/>
  <c r="E179" i="1"/>
  <c r="C178" i="1"/>
  <c r="E178" i="1" s="1"/>
  <c r="C176" i="1"/>
  <c r="E176" i="1" s="1"/>
  <c r="D177" i="1" s="1"/>
  <c r="E177" i="1" s="1"/>
  <c r="F180" i="1" s="1"/>
  <c r="F182" i="1" s="1"/>
  <c r="C167" i="1"/>
  <c r="E165" i="1"/>
  <c r="E163" i="1"/>
  <c r="D166" i="1" s="1"/>
  <c r="E166" i="1" s="1"/>
  <c r="D167" i="1" s="1"/>
  <c r="E167" i="1" s="1"/>
  <c r="F168" i="1" s="1"/>
  <c r="D153" i="1"/>
  <c r="D152" i="1"/>
  <c r="D150" i="1"/>
  <c r="D148" i="1"/>
  <c r="D146" i="1"/>
  <c r="C146" i="1"/>
  <c r="C158" i="1" s="1"/>
  <c r="E158" i="1" s="1"/>
  <c r="F159" i="1" s="1"/>
  <c r="E138" i="1"/>
  <c r="C136" i="1"/>
  <c r="E136" i="1" s="1"/>
  <c r="E135" i="1"/>
  <c r="D137" i="1" s="1"/>
  <c r="E137" i="1" s="1"/>
  <c r="F138" i="1" s="1"/>
  <c r="D135" i="1"/>
  <c r="E131" i="1"/>
  <c r="C130" i="1"/>
  <c r="D125" i="1"/>
  <c r="E125" i="1" s="1"/>
  <c r="E121" i="1"/>
  <c r="E119" i="1"/>
  <c r="D120" i="1" s="1"/>
  <c r="E120" i="1" s="1"/>
  <c r="F121" i="1" s="1"/>
  <c r="C118" i="1"/>
  <c r="E115" i="1"/>
  <c r="C127" i="1" s="1"/>
  <c r="E104" i="1"/>
  <c r="C103" i="1"/>
  <c r="E103" i="1" s="1"/>
  <c r="F104" i="1" s="1"/>
  <c r="F107" i="1" s="1"/>
  <c r="E102" i="1"/>
  <c r="E101" i="1"/>
  <c r="E100" i="1"/>
  <c r="E99" i="1"/>
  <c r="E98" i="1"/>
  <c r="D103" i="1" s="1"/>
  <c r="E97" i="1"/>
  <c r="E88" i="1"/>
  <c r="D86" i="1"/>
  <c r="E86" i="1" s="1"/>
  <c r="A86" i="1"/>
  <c r="E81" i="1"/>
  <c r="D81" i="1"/>
  <c r="C81" i="1"/>
  <c r="A81" i="1"/>
  <c r="A87" i="1" s="1"/>
  <c r="E80" i="1"/>
  <c r="F82" i="1" s="1"/>
  <c r="D80" i="1"/>
  <c r="C80" i="1"/>
  <c r="A80" i="1"/>
  <c r="D75" i="1"/>
  <c r="E75" i="1" s="1"/>
  <c r="D74" i="1"/>
  <c r="E74" i="1" s="1"/>
  <c r="F76" i="1" s="1"/>
  <c r="E68" i="1"/>
  <c r="E63" i="1"/>
  <c r="D63" i="1"/>
  <c r="E62" i="1"/>
  <c r="E60" i="1"/>
  <c r="E59" i="1"/>
  <c r="D61" i="1" s="1"/>
  <c r="E61" i="1" s="1"/>
  <c r="E57" i="1"/>
  <c r="E53" i="1"/>
  <c r="D48" i="1"/>
  <c r="E48" i="1" s="1"/>
  <c r="D46" i="1"/>
  <c r="E46" i="1" s="1"/>
  <c r="E45" i="1"/>
  <c r="E44" i="1"/>
  <c r="E42" i="1"/>
  <c r="E49" i="1" s="1"/>
  <c r="E34" i="1"/>
  <c r="A34" i="1"/>
  <c r="E31" i="1"/>
  <c r="A30" i="1"/>
  <c r="E29" i="1"/>
  <c r="A29" i="1"/>
  <c r="F24" i="1"/>
  <c r="F23" i="1"/>
  <c r="A23" i="1"/>
  <c r="F22" i="1"/>
  <c r="A22" i="1"/>
  <c r="A21" i="1"/>
  <c r="A20" i="1"/>
  <c r="A19" i="1"/>
  <c r="A18" i="1"/>
  <c r="A15" i="1"/>
  <c r="F14" i="1"/>
  <c r="A14" i="1"/>
  <c r="F13" i="1"/>
  <c r="A13" i="1"/>
  <c r="A12" i="1"/>
  <c r="A11" i="1"/>
  <c r="A10" i="1"/>
  <c r="A9" i="1"/>
  <c r="A8" i="1"/>
  <c r="E7" i="1"/>
  <c r="F7" i="1" s="1"/>
  <c r="A7" i="1"/>
  <c r="D50" i="1" l="1"/>
  <c r="F88" i="1"/>
  <c r="C33" i="3"/>
  <c r="C25" i="2" s="1"/>
  <c r="C28" i="2"/>
  <c r="C28" i="3"/>
  <c r="E118" i="1"/>
  <c r="C128" i="1" s="1"/>
  <c r="D129" i="1" s="1"/>
  <c r="E129" i="1" s="1"/>
  <c r="D130" i="1" s="1"/>
  <c r="E130" i="1" s="1"/>
  <c r="F131" i="1" s="1"/>
  <c r="F171" i="1" s="1"/>
  <c r="C148" i="1"/>
  <c r="E148" i="1" s="1"/>
  <c r="C152" i="1"/>
  <c r="E152" i="1" s="1"/>
  <c r="D87" i="1"/>
  <c r="E87" i="1" s="1"/>
  <c r="D118" i="1"/>
  <c r="E64" i="1"/>
  <c r="C150" i="1"/>
  <c r="E150" i="1" s="1"/>
  <c r="C26" i="3"/>
  <c r="C29" i="2" s="1"/>
  <c r="E146" i="1"/>
  <c r="F154" i="1" s="1"/>
  <c r="C33" i="2" l="1"/>
  <c r="D65" i="1"/>
  <c r="C26" i="2"/>
  <c r="C27" i="2" s="1"/>
  <c r="C17" i="2"/>
  <c r="C23" i="2" s="1"/>
  <c r="C32" i="2" s="1"/>
  <c r="C34" i="2" s="1"/>
  <c r="C30" i="2" l="1"/>
  <c r="C35" i="2" s="1"/>
  <c r="C50" i="1" l="1"/>
  <c r="E50" i="1" s="1"/>
  <c r="E51" i="1" s="1"/>
  <c r="D52" i="1" s="1"/>
  <c r="E52" i="1" s="1"/>
  <c r="F53" i="1" s="1"/>
  <c r="C65" i="1"/>
  <c r="E65" i="1" s="1"/>
  <c r="E66" i="1" s="1"/>
  <c r="D67" i="1" s="1"/>
  <c r="E67" i="1" s="1"/>
  <c r="F68" i="1" s="1"/>
  <c r="F90" i="1" s="1"/>
  <c r="F186" i="1" s="1"/>
  <c r="D191" i="1" l="1"/>
  <c r="E191" i="1" s="1"/>
  <c r="F192" i="1" s="1"/>
  <c r="F194" i="1" s="1"/>
  <c r="F196" i="1" s="1"/>
  <c r="F200" i="1" s="1"/>
</calcChain>
</file>

<file path=xl/sharedStrings.xml><?xml version="1.0" encoding="utf-8"?>
<sst xmlns="http://schemas.openxmlformats.org/spreadsheetml/2006/main" count="412" uniqueCount="274">
  <si>
    <t xml:space="preserve">1. Locação de hidrojateamento </t>
  </si>
  <si>
    <t>Planilha de Composição de Custos</t>
  </si>
  <si>
    <t>Orçamento Sintético</t>
  </si>
  <si>
    <t>Descrição do Item</t>
  </si>
  <si>
    <t>Custo (R$/mês)</t>
  </si>
  <si>
    <t>%</t>
  </si>
  <si>
    <t xml:space="preserve">      3.1.1. Depreciação      </t>
  </si>
  <si>
    <t xml:space="preserve">      3.1.2. Remuneração do Capital      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</si>
  <si>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</si>
  <si>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</si>
  <si>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</si>
  <si>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</si>
  <si>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</si>
  <si>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</si>
  <si>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</si>
  <si>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</si>
  <si>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Motorista</t>
  </si>
  <si>
    <t>Discriminação</t>
  </si>
  <si>
    <t>Unidade</t>
  </si>
  <si>
    <t>Custo unitário</t>
  </si>
  <si>
    <t>Subtotal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</si>
  <si>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</si>
  <si>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Piso da categoria (2)</t>
  </si>
  <si>
    <t>mês</t>
  </si>
  <si>
    <t>Salário mínimo nacional (1)</t>
  </si>
  <si>
    <t>Horas Extras (100%)</t>
  </si>
  <si>
    <t>hora</t>
  </si>
  <si>
    <t>Horas Extras (50%)</t>
  </si>
  <si>
    <t>Descanso Semanal Remunerado (DSR) - hora extra</t>
  </si>
  <si>
    <t>R$</t>
  </si>
  <si>
    <t>Base de cálculo da Insalubridade</t>
  </si>
  <si>
    <t>Adicional de Insalubridade</t>
  </si>
  <si>
    <t>Soma</t>
  </si>
  <si>
    <t>Encargos Sociais</t>
  </si>
  <si>
    <t>Total por Motorista</t>
  </si>
  <si>
    <t>Total do Efetivo</t>
  </si>
  <si>
    <t>homem</t>
  </si>
  <si>
    <t>Fator de utilização</t>
  </si>
  <si>
    <t>1.2. Auxiliar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</si>
  <si>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</si>
  <si>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1.3. Vale Transporte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</si>
  <si>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</si>
  <si>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Vale Transporte</t>
  </si>
  <si>
    <t>Dias Trabalhados por mês</t>
  </si>
  <si>
    <t>dia</t>
  </si>
  <si>
    <t>Auxiliar</t>
  </si>
  <si>
    <t>vale</t>
  </si>
  <si>
    <t>Motorista</t>
  </si>
  <si>
    <t>1.4. Vale-refeição (diário)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</si>
  <si>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</si>
  <si>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unidade</t>
  </si>
  <si>
    <t>1.5. Auxílio Alimentação (mensal)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</si>
  <si>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</si>
  <si>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Mensal com Mão-de-obra (R$/mês)</t>
  </si>
  <si>
    <t>2. Uniformes e Equipamentos de Proteção Individual</t>
  </si>
  <si>
    <t>2.1. Uniformes e EPIs</t>
  </si>
  <si>
    <t>Durabilidade (meses)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</si>
  <si>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</si>
  <si>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Camiseta e calça</t>
  </si>
  <si>
    <t>Macacão de proteção</t>
  </si>
  <si>
    <t>Luva</t>
  </si>
  <si>
    <t>Protetor auricular</t>
  </si>
  <si>
    <t>Óculos</t>
  </si>
  <si>
    <t>Botina de borracha</t>
  </si>
  <si>
    <t>par</t>
  </si>
  <si>
    <t>Custo Mensal com Uniformes e EPIs (R$/mês)</t>
  </si>
  <si>
    <t>3. Veículos e Equipamentos</t>
  </si>
  <si>
    <t>3.1. Caminhão</t>
  </si>
  <si>
    <t>3.1.1. Depreciação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</si>
  <si>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</si>
  <si>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aquisição do chassis</t>
  </si>
  <si>
    <t>Vida útil do chassis</t>
  </si>
  <si>
    <t>anos</t>
  </si>
  <si>
    <t>Idade do veículo</t>
  </si>
  <si>
    <t>Depreciação do chassis</t>
  </si>
  <si>
    <t>Depreciação mensal</t>
  </si>
  <si>
    <t>Total da frota</t>
  </si>
  <si>
    <t>3.1.2. Remuneração do Capital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</si>
  <si>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</si>
  <si>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</si>
  <si>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</si>
  <si>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</si>
  <si>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</si>
  <si>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</si>
  <si>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3.1.3. Impostos e Seguros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</si>
  <si>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</si>
  <si>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IPVA</t>
  </si>
  <si>
    <t>Licenciamento e Seguro obrigatório</t>
  </si>
  <si>
    <t>Impostos e seguros mensais</t>
  </si>
  <si>
    <t>3.1.4. Consumos</t>
  </si>
  <si>
    <t>Quantidade de horas trabalhadas mensal</t>
  </si>
  <si>
    <t>Consumo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</si>
  <si>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</si>
  <si>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óleo diesel / h trabalhada</t>
  </si>
  <si>
    <t>L/h</t>
  </si>
  <si>
    <t>Custo mensal com óleo diesel</t>
  </si>
  <si>
    <t>horas</t>
  </si>
  <si>
    <t xml:space="preserve">Custo de óleo do motor </t>
  </si>
  <si>
    <t>l/250 h</t>
  </si>
  <si>
    <t>Custo mensal com óleo do motor</t>
  </si>
  <si>
    <t>Custo de óleo hidráulico</t>
  </si>
  <si>
    <t>Custo mensal com óleo hidráulico</t>
  </si>
  <si>
    <t>Custo de graxa</t>
  </si>
  <si>
    <t>kg/250 h</t>
  </si>
  <si>
    <t>Custo mensal com graxa</t>
  </si>
  <si>
    <t>Custo com consumos</t>
  </si>
  <si>
    <t>R$/h trabalhada</t>
  </si>
  <si>
    <t>3.1.5. Manutenção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</si>
  <si>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</si>
  <si>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manutenção dos caminhões</t>
  </si>
  <si>
    <t>R$/km rodado</t>
  </si>
  <si>
    <t>3.1.6. Pneus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</si>
  <si>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</si>
  <si>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jogo de pneus</t>
  </si>
  <si>
    <t>Número de recapagens por pneu</t>
  </si>
  <si>
    <t>Custo de recapagem</t>
  </si>
  <si>
    <r>
      <rPr>
        <sz val="10"/>
        <color theme="1"/>
        <rFont val="Arial"/>
      </rPr>
      <t>Custo jg. compl. + 1</t>
    </r>
    <r>
      <rPr>
        <sz val="10"/>
        <color theme="1"/>
        <rFont val="Arial"/>
      </rPr>
      <t xml:space="preserve"> recap./ km rodado</t>
    </r>
  </si>
  <si>
    <t>h/jogo</t>
  </si>
  <si>
    <t>Custo mensal com pneus</t>
  </si>
  <si>
    <t>h</t>
  </si>
  <si>
    <t>Custo Mensal com Veículos e Equipamentos (R$/mês)</t>
  </si>
  <si>
    <t>4. Monitoramento da Frota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</si>
  <si>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</si>
  <si>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Implantação dos equipamentos de monitoramento</t>
  </si>
  <si>
    <t>cj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</si>
  <si>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</si>
  <si>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</si>
  <si>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</si>
  <si>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</si>
  <si>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TRANSPORTE E DESTINAÇÃO</t>
  </si>
  <si>
    <t xml:space="preserve"> (R$/mês)</t>
  </si>
  <si>
    <t>CUSTO TOTAL MENSAL COM DESPESAS OPERACIONAIS (R$/mês)</t>
  </si>
  <si>
    <t>5. Benefícios e Despesas Indiretas - BDI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</si>
  <si>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</si>
  <si>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Benefícios e despesas indiretas</t>
  </si>
  <si>
    <t>CUSTO MENSAL COM BDI</t>
  </si>
  <si>
    <t xml:space="preserve">PREÇO MENSAL TOTAL </t>
  </si>
  <si>
    <t>(R$/mês)</t>
  </si>
  <si>
    <t xml:space="preserve">PRODUTIVIDADE </t>
  </si>
  <si>
    <t>(h/mês)</t>
  </si>
  <si>
    <t xml:space="preserve">PREÇO POR HORA </t>
  </si>
  <si>
    <t>(R$/h)</t>
  </si>
  <si>
    <t>Equipamento combinado composto por sistema de hidrojateamento e de sucção a alto vácuo para trabalhos simultâneos ou isoladamente.</t>
  </si>
  <si>
    <t>No custo do chassis está comtemplado caminhão e equipamento, conforme descrição acima.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</si>
  <si>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</si>
  <si>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</si>
  <si>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</si>
  <si>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</si>
  <si>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</si>
  <si>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</si>
  <si>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</si>
  <si>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</si>
  <si>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</si>
  <si>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</si>
  <si>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</si>
  <si>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</si>
  <si>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</si>
  <si>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</si>
  <si>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</si>
  <si>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</si>
  <si>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</si>
  <si>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</si>
  <si>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</si>
  <si>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</si>
  <si>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</si>
  <si>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</si>
  <si>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</si>
  <si>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</si>
  <si>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</si>
  <si>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</si>
  <si>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</si>
  <si>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</si>
  <si>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</si>
  <si>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</si>
  <si>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</si>
  <si>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</si>
  <si>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</si>
  <si>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</si>
  <si>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</si>
  <si>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</si>
  <si>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</si>
  <si>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</si>
  <si>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</si>
  <si>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</si>
  <si>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</si>
  <si>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</si>
  <si>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</si>
  <si>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</si>
  <si>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</si>
  <si>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</si>
  <si>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</si>
  <si>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</si>
  <si>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</si>
  <si>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</si>
  <si>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</si>
  <si>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</si>
  <si>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</si>
  <si>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</si>
  <si>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</si>
  <si>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</t>
  </si>
  <si>
    <t>3. CAGED</t>
  </si>
  <si>
    <t>Rio Grande do Sul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</si>
  <si>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</si>
  <si>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</si>
  <si>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</si>
  <si>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</si>
  <si>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</si>
  <si>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</si>
  <si>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</si>
  <si>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</si>
  <si>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</si>
  <si>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</si>
  <si>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</si>
  <si>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</si>
  <si>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</si>
  <si>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</si>
  <si>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</si>
  <si>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</si>
  <si>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</si>
  <si>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</si>
  <si>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</si>
  <si>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</si>
  <si>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</si>
  <si>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</si>
  <si>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</si>
  <si>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</si>
  <si>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</si>
  <si>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</si>
  <si>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</si>
  <si>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</si>
  <si>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</si>
  <si>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</si>
  <si>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</si>
  <si>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</si>
  <si>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</si>
  <si>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</si>
  <si>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</si>
  <si>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</si>
  <si>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</si>
  <si>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</si>
  <si>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</si>
  <si>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</si>
  <si>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</si>
  <si>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</si>
  <si>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</si>
  <si>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</si>
  <si>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</si>
  <si>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</si>
  <si>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</si>
  <si>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</si>
  <si>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</si>
  <si>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</si>
  <si>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</si>
  <si>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</si>
  <si>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</rPr>
      <t>J</t>
    </r>
    <r>
      <rPr>
        <vertAlign val="subscript"/>
        <sz val="12"/>
        <color rgb="FF000000"/>
        <rFont val="Arial"/>
      </rPr>
      <t>m</t>
    </r>
    <r>
      <rPr>
        <sz val="12"/>
        <color rgb="FF000000"/>
        <rFont val="Arial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</si>
  <si>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</si>
  <si>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</si>
  <si>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0</t>
    </r>
    <r>
      <rPr>
        <sz val="12"/>
        <color rgb="FF000000"/>
        <rFont val="Arial"/>
      </rPr>
      <t xml:space="preserve"> = valor inicial do bem</t>
    </r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</si>
  <si>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r</t>
    </r>
    <r>
      <rPr>
        <sz val="12"/>
        <color rgb="FF000000"/>
        <rFont val="Arial"/>
      </rPr>
      <t xml:space="preserve"> = valor residual do bem</t>
    </r>
  </si>
  <si>
    <t>n = vida útil do bem em anos</t>
  </si>
  <si>
    <t>TRATAMENTO E DESTINAÇÃO FINAL DE RESÍDUOS</t>
  </si>
  <si>
    <t>7- TRANSPORTE E DESTINAÇÃO</t>
  </si>
  <si>
    <t>DISCRIMINAÇÃO</t>
  </si>
  <si>
    <t>UNIDADE</t>
  </si>
  <si>
    <t>QUANTIDADE</t>
  </si>
  <si>
    <t>CUSTO UNITÁRIO</t>
  </si>
  <si>
    <t>SUBTOTAL</t>
  </si>
  <si>
    <t>TOTAL</t>
  </si>
  <si>
    <t>Custo de tratamento e destinação final</t>
  </si>
  <si>
    <t>m³</t>
  </si>
  <si>
    <t>Custo de transporte (3,5 cargas/mês)</t>
  </si>
  <si>
    <t>km</t>
  </si>
  <si>
    <t>Pedágio</t>
  </si>
  <si>
    <t>Total da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</si>
</sst>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* #,##0.00_-;\-* #,##0.00_-;_-* &quot;-&quot;??_-;_-@"/>
    <numFmt numFmtId="169" formatCode="_(* #,##0.000_);_(* \(#,##0.000\);_(* &quot;-&quot;??_);_(@_)"/>
    <numFmt numFmtId="170" formatCode="0.0000"/>
    <numFmt numFmtId="171" formatCode="_-&quot;R$&quot;\ * #,##0.00_-;\-&quot;R$&quot;\ * #,##0.00_-;_-&quot;R$&quot;\ * &quot;-&quot;??_-;_-@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b/>
      <sz val="9"/>
      <color theme="1"/>
      <name val="Arial"/>
    </font>
    <font>
      <sz val="8"/>
      <color theme="1"/>
      <name val="Arial"/>
    </font>
    <font>
      <u/>
      <sz val="10"/>
      <color rgb="FF0000FF"/>
      <name val="Arial"/>
    </font>
    <font>
      <sz val="10"/>
      <color rgb="FFFF0000"/>
      <name val="Arial"/>
    </font>
    <font>
      <sz val="9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  <font>
      <sz val="13"/>
      <color rgb="FF4A4A4A"/>
      <name val="Calibri"/>
    </font>
    <font>
      <b/>
      <sz val="12"/>
      <color rgb="FFFF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2"/>
      <color theme="1"/>
      <name val="Arial"/>
    </font>
    <font>
      <b/>
      <u/>
      <sz val="9"/>
      <color theme="1"/>
      <name val="Arial"/>
    </font>
    <font>
      <vertAlign val="subscript"/>
      <sz val="12"/>
      <color rgb="FF000000"/>
      <name val="Arial"/>
    </font>
    <font>
      <sz val="12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8">
    <xf numFmtId="0" fontId="0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10" fontId="7" fillId="0" borderId="19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4" fontId="7" fillId="0" borderId="16" xfId="0" applyNumberFormat="1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/>
    </xf>
    <xf numFmtId="4" fontId="1" fillId="0" borderId="17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left" vertical="center"/>
    </xf>
    <xf numFmtId="165" fontId="7" fillId="0" borderId="20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vertical="center"/>
    </xf>
    <xf numFmtId="166" fontId="7" fillId="0" borderId="21" xfId="0" applyNumberFormat="1" applyFont="1" applyBorder="1" applyAlignment="1">
      <alignment vertical="center"/>
    </xf>
    <xf numFmtId="164" fontId="7" fillId="0" borderId="23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1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vertical="center"/>
    </xf>
    <xf numFmtId="4" fontId="7" fillId="0" borderId="26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" fontId="1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vertical="center"/>
    </xf>
    <xf numFmtId="4" fontId="7" fillId="0" borderId="29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" fontId="7" fillId="0" borderId="30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164" fontId="1" fillId="0" borderId="34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4" fontId="7" fillId="0" borderId="9" xfId="0" applyNumberFormat="1" applyFont="1" applyBorder="1" applyAlignment="1">
      <alignment vertical="center"/>
    </xf>
    <xf numFmtId="9" fontId="7" fillId="3" borderId="35" xfId="0" applyNumberFormat="1" applyFont="1" applyFill="1" applyBorder="1" applyAlignment="1">
      <alignment vertical="center"/>
    </xf>
    <xf numFmtId="167" fontId="7" fillId="0" borderId="0" xfId="0" applyNumberFormat="1" applyFont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9" fillId="4" borderId="37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164" fontId="1" fillId="3" borderId="39" xfId="0" applyNumberFormat="1" applyFont="1" applyFill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5" borderId="39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0" fontId="1" fillId="6" borderId="18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1" fillId="0" borderId="18" xfId="0" applyNumberFormat="1" applyFont="1" applyBorder="1" applyAlignment="1">
      <alignment vertical="center"/>
    </xf>
    <xf numFmtId="164" fontId="7" fillId="4" borderId="3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1" fillId="0" borderId="0" xfId="0" applyNumberFormat="1" applyFont="1" applyAlignment="1">
      <alignment vertical="center"/>
    </xf>
    <xf numFmtId="167" fontId="1" fillId="0" borderId="18" xfId="0" applyNumberFormat="1" applyFont="1" applyBorder="1" applyAlignment="1">
      <alignment horizontal="center" vertical="center"/>
    </xf>
    <xf numFmtId="164" fontId="1" fillId="3" borderId="40" xfId="0" applyNumberFormat="1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167" fontId="1" fillId="5" borderId="18" xfId="0" applyNumberFormat="1" applyFont="1" applyFill="1" applyBorder="1" applyAlignment="1">
      <alignment vertical="center"/>
    </xf>
    <xf numFmtId="164" fontId="7" fillId="4" borderId="44" xfId="0" applyNumberFormat="1" applyFont="1" applyFill="1" applyBorder="1" applyAlignment="1">
      <alignment vertical="center"/>
    </xf>
    <xf numFmtId="0" fontId="1" fillId="0" borderId="45" xfId="0" applyFont="1" applyBorder="1" applyAlignment="1">
      <alignment vertical="center"/>
    </xf>
    <xf numFmtId="167" fontId="1" fillId="0" borderId="46" xfId="0" applyNumberFormat="1" applyFont="1" applyBorder="1" applyAlignment="1">
      <alignment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0" borderId="46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9" fillId="4" borderId="21" xfId="0" applyFont="1" applyFill="1" applyBorder="1" applyAlignment="1">
      <alignment horizontal="center" vertical="center" wrapText="1"/>
    </xf>
    <xf numFmtId="13" fontId="1" fillId="3" borderId="18" xfId="0" applyNumberFormat="1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7" fillId="4" borderId="4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6" borderId="18" xfId="0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164" fontId="9" fillId="4" borderId="50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3" borderId="18" xfId="0" applyNumberFormat="1" applyFont="1" applyFill="1" applyBorder="1" applyAlignment="1">
      <alignment vertical="center"/>
    </xf>
    <xf numFmtId="4" fontId="1" fillId="3" borderId="18" xfId="0" applyNumberFormat="1" applyFont="1" applyFill="1" applyBorder="1" applyAlignment="1">
      <alignment horizontal="center" vertical="center"/>
    </xf>
    <xf numFmtId="169" fontId="1" fillId="3" borderId="18" xfId="0" applyNumberFormat="1" applyFont="1" applyFill="1" applyBorder="1" applyAlignment="1">
      <alignment horizontal="center" vertical="center"/>
    </xf>
    <xf numFmtId="169" fontId="1" fillId="0" borderId="18" xfId="0" applyNumberFormat="1" applyFont="1" applyBorder="1" applyAlignment="1">
      <alignment horizontal="center" vertical="center"/>
    </xf>
    <xf numFmtId="167" fontId="7" fillId="0" borderId="18" xfId="0" applyNumberFormat="1" applyFont="1" applyBorder="1" applyAlignment="1">
      <alignment horizontal="center" vertical="center"/>
    </xf>
    <xf numFmtId="169" fontId="7" fillId="0" borderId="18" xfId="0" applyNumberFormat="1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64" fontId="15" fillId="7" borderId="51" xfId="0" applyNumberFormat="1" applyFont="1" applyFill="1" applyBorder="1" applyAlignment="1">
      <alignment horizontal="center"/>
    </xf>
    <xf numFmtId="4" fontId="7" fillId="2" borderId="35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4" fontId="1" fillId="0" borderId="29" xfId="0" applyNumberFormat="1" applyFont="1" applyBorder="1"/>
    <xf numFmtId="0" fontId="4" fillId="0" borderId="55" xfId="0" applyFont="1" applyBorder="1"/>
    <xf numFmtId="0" fontId="4" fillId="0" borderId="56" xfId="0" applyFont="1" applyBorder="1"/>
    <xf numFmtId="0" fontId="4" fillId="0" borderId="57" xfId="0" applyFont="1" applyBorder="1"/>
    <xf numFmtId="10" fontId="4" fillId="0" borderId="57" xfId="0" applyNumberFormat="1" applyFont="1" applyBorder="1" applyAlignment="1">
      <alignment horizontal="right"/>
    </xf>
    <xf numFmtId="0" fontId="5" fillId="0" borderId="56" xfId="0" applyFont="1" applyBorder="1"/>
    <xf numFmtId="10" fontId="5" fillId="0" borderId="57" xfId="0" applyNumberFormat="1" applyFont="1" applyBorder="1" applyAlignment="1">
      <alignment horizontal="right"/>
    </xf>
    <xf numFmtId="0" fontId="1" fillId="8" borderId="58" xfId="0" applyFont="1" applyFill="1" applyBorder="1"/>
    <xf numFmtId="0" fontId="1" fillId="8" borderId="59" xfId="0" applyFont="1" applyFill="1" applyBorder="1"/>
    <xf numFmtId="10" fontId="1" fillId="8" borderId="60" xfId="0" applyNumberFormat="1" applyFont="1" applyFill="1" applyBorder="1"/>
    <xf numFmtId="10" fontId="1" fillId="0" borderId="0" xfId="0" applyNumberFormat="1" applyFont="1"/>
    <xf numFmtId="9" fontId="1" fillId="0" borderId="0" xfId="0" applyNumberFormat="1" applyFont="1"/>
    <xf numFmtId="0" fontId="4" fillId="0" borderId="56" xfId="0" applyFont="1" applyBorder="1" applyAlignment="1">
      <alignment wrapText="1"/>
    </xf>
    <xf numFmtId="0" fontId="1" fillId="9" borderId="61" xfId="0" applyFont="1" applyFill="1" applyBorder="1"/>
    <xf numFmtId="0" fontId="5" fillId="9" borderId="62" xfId="0" applyFont="1" applyFill="1" applyBorder="1"/>
    <xf numFmtId="10" fontId="5" fillId="9" borderId="63" xfId="0" applyNumberFormat="1" applyFont="1" applyFill="1" applyBorder="1" applyAlignment="1">
      <alignment horizontal="right"/>
    </xf>
    <xf numFmtId="0" fontId="1" fillId="7" borderId="40" xfId="0" applyFont="1" applyFill="1" applyBorder="1"/>
    <xf numFmtId="0" fontId="1" fillId="0" borderId="29" xfId="0" applyFont="1" applyBorder="1"/>
    <xf numFmtId="0" fontId="1" fillId="0" borderId="8" xfId="0" applyFont="1" applyBorder="1"/>
    <xf numFmtId="0" fontId="5" fillId="0" borderId="26" xfId="0" applyFont="1" applyBorder="1"/>
    <xf numFmtId="0" fontId="1" fillId="0" borderId="57" xfId="0" applyFont="1" applyBorder="1"/>
    <xf numFmtId="0" fontId="5" fillId="3" borderId="60" xfId="0" applyFont="1" applyFill="1" applyBorder="1" applyAlignment="1">
      <alignment horizontal="right"/>
    </xf>
    <xf numFmtId="0" fontId="4" fillId="3" borderId="60" xfId="0" applyFont="1" applyFill="1" applyBorder="1" applyAlignment="1">
      <alignment horizontal="right"/>
    </xf>
    <xf numFmtId="0" fontId="4" fillId="0" borderId="57" xfId="0" applyFont="1" applyBorder="1" applyAlignment="1">
      <alignment horizontal="right"/>
    </xf>
    <xf numFmtId="0" fontId="1" fillId="0" borderId="26" xfId="0" applyFont="1" applyBorder="1"/>
    <xf numFmtId="0" fontId="5" fillId="0" borderId="57" xfId="0" applyFont="1" applyBorder="1" applyAlignment="1">
      <alignment horizontal="right"/>
    </xf>
    <xf numFmtId="170" fontId="5" fillId="0" borderId="57" xfId="0" applyNumberFormat="1" applyFont="1" applyBorder="1" applyAlignment="1">
      <alignment horizontal="right"/>
    </xf>
    <xf numFmtId="9" fontId="5" fillId="0" borderId="57" xfId="0" applyNumberFormat="1" applyFont="1" applyBorder="1" applyAlignment="1">
      <alignment horizontal="right"/>
    </xf>
    <xf numFmtId="0" fontId="5" fillId="0" borderId="65" xfId="0" applyFont="1" applyBorder="1"/>
    <xf numFmtId="9" fontId="5" fillId="0" borderId="66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" fontId="17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/>
    <xf numFmtId="9" fontId="4" fillId="0" borderId="68" xfId="0" applyNumberFormat="1" applyFont="1" applyBorder="1"/>
    <xf numFmtId="9" fontId="4" fillId="0" borderId="18" xfId="0" applyNumberFormat="1" applyFont="1" applyBorder="1" applyAlignment="1">
      <alignment horizontal="center"/>
    </xf>
    <xf numFmtId="9" fontId="4" fillId="0" borderId="24" xfId="0" applyNumberFormat="1" applyFont="1" applyBorder="1"/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center" vertical="center"/>
    </xf>
    <xf numFmtId="10" fontId="4" fillId="3" borderId="15" xfId="0" applyNumberFormat="1" applyFont="1" applyFill="1" applyBorder="1" applyAlignment="1">
      <alignment horizontal="center" vertical="center"/>
    </xf>
    <xf numFmtId="10" fontId="4" fillId="0" borderId="68" xfId="0" applyNumberFormat="1" applyFont="1" applyBorder="1" applyAlignment="1">
      <alignment horizontal="right"/>
    </xf>
    <xf numFmtId="10" fontId="4" fillId="0" borderId="18" xfId="0" applyNumberFormat="1" applyFont="1" applyBorder="1" applyAlignment="1">
      <alignment horizontal="right"/>
    </xf>
    <xf numFmtId="10" fontId="4" fillId="0" borderId="24" xfId="0" applyNumberFormat="1" applyFont="1" applyBorder="1" applyAlignment="1">
      <alignment horizontal="right"/>
    </xf>
    <xf numFmtId="0" fontId="4" fillId="0" borderId="6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10" fontId="4" fillId="3" borderId="24" xfId="0" applyNumberFormat="1" applyFont="1" applyFill="1" applyBorder="1" applyAlignment="1">
      <alignment horizontal="center" vertical="center"/>
    </xf>
    <xf numFmtId="10" fontId="4" fillId="3" borderId="24" xfId="0" applyNumberFormat="1" applyFont="1" applyFill="1" applyBorder="1" applyAlignment="1">
      <alignment horizontal="center" vertical="center"/>
    </xf>
    <xf numFmtId="10" fontId="4" fillId="0" borderId="24" xfId="0" applyNumberFormat="1" applyFont="1" applyBorder="1" applyAlignment="1">
      <alignment horizontal="center" vertical="center"/>
    </xf>
    <xf numFmtId="10" fontId="4" fillId="3" borderId="18" xfId="0" applyNumberFormat="1" applyFont="1" applyFill="1" applyBorder="1" applyAlignment="1">
      <alignment horizontal="center"/>
    </xf>
    <xf numFmtId="10" fontId="4" fillId="0" borderId="24" xfId="0" applyNumberFormat="1" applyFont="1" applyBorder="1"/>
    <xf numFmtId="0" fontId="4" fillId="0" borderId="68" xfId="0" applyFont="1" applyBorder="1" applyAlignment="1">
      <alignment horizontal="right"/>
    </xf>
    <xf numFmtId="0" fontId="4" fillId="3" borderId="18" xfId="0" applyFont="1" applyFill="1" applyBorder="1" applyAlignment="1">
      <alignment horizontal="center"/>
    </xf>
    <xf numFmtId="0" fontId="4" fillId="0" borderId="24" xfId="0" applyFont="1" applyBorder="1"/>
    <xf numFmtId="0" fontId="4" fillId="0" borderId="71" xfId="0" applyFont="1" applyBorder="1" applyAlignment="1">
      <alignment horizontal="left" vertical="center"/>
    </xf>
    <xf numFmtId="10" fontId="4" fillId="3" borderId="73" xfId="0" applyNumberFormat="1" applyFont="1" applyFill="1" applyBorder="1" applyAlignment="1">
      <alignment horizontal="center" vertical="center"/>
    </xf>
    <xf numFmtId="0" fontId="4" fillId="0" borderId="68" xfId="0" applyFont="1" applyBorder="1"/>
    <xf numFmtId="0" fontId="4" fillId="0" borderId="18" xfId="0" applyFont="1" applyBorder="1" applyAlignment="1">
      <alignment horizont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0" fontId="4" fillId="0" borderId="74" xfId="0" applyNumberFormat="1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66" xfId="0" applyFont="1" applyBorder="1" applyAlignment="1">
      <alignment vertical="center"/>
    </xf>
    <xf numFmtId="0" fontId="5" fillId="8" borderId="75" xfId="0" applyFont="1" applyFill="1" applyBorder="1" applyAlignment="1">
      <alignment vertical="center" wrapText="1"/>
    </xf>
    <xf numFmtId="0" fontId="4" fillId="8" borderId="51" xfId="0" applyFont="1" applyFill="1" applyBorder="1" applyAlignment="1">
      <alignment vertical="center"/>
    </xf>
    <xf numFmtId="10" fontId="5" fillId="8" borderId="35" xfId="0" applyNumberFormat="1" applyFont="1" applyFill="1" applyBorder="1" applyAlignment="1">
      <alignment horizontal="center" vertical="center" wrapText="1"/>
    </xf>
    <xf numFmtId="10" fontId="4" fillId="0" borderId="71" xfId="0" applyNumberFormat="1" applyFont="1" applyBorder="1" applyAlignment="1">
      <alignment horizontal="right"/>
    </xf>
    <xf numFmtId="10" fontId="4" fillId="0" borderId="20" xfId="0" applyNumberFormat="1" applyFont="1" applyBorder="1" applyAlignment="1">
      <alignment horizontal="right"/>
    </xf>
    <xf numFmtId="10" fontId="4" fillId="0" borderId="73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8" fillId="0" borderId="68" xfId="0" applyFont="1" applyBorder="1" applyAlignment="1">
      <alignment horizontal="center" vertical="center"/>
    </xf>
    <xf numFmtId="0" fontId="18" fillId="11" borderId="18" xfId="0" applyFont="1" applyFill="1" applyBorder="1" applyAlignment="1">
      <alignment horizontal="center" vertical="center"/>
    </xf>
    <xf numFmtId="0" fontId="7" fillId="0" borderId="0" xfId="0" applyFont="1"/>
    <xf numFmtId="0" fontId="19" fillId="0" borderId="68" xfId="0" applyFont="1" applyBorder="1" applyAlignment="1">
      <alignment horizontal="center" vertical="center"/>
    </xf>
    <xf numFmtId="2" fontId="19" fillId="11" borderId="18" xfId="0" applyNumberFormat="1" applyFont="1" applyFill="1" applyBorder="1" applyAlignment="1">
      <alignment horizontal="right" vertical="center"/>
    </xf>
    <xf numFmtId="0" fontId="19" fillId="0" borderId="71" xfId="0" applyFont="1" applyBorder="1" applyAlignment="1">
      <alignment horizontal="center" vertical="center"/>
    </xf>
    <xf numFmtId="2" fontId="19" fillId="11" borderId="20" xfId="0" applyNumberFormat="1" applyFont="1" applyFill="1" applyBorder="1" applyAlignment="1">
      <alignment horizontal="right" vertical="center"/>
    </xf>
    <xf numFmtId="0" fontId="2" fillId="10" borderId="77" xfId="0" applyFont="1" applyFill="1" applyBorder="1" applyAlignment="1">
      <alignment horizontal="center"/>
    </xf>
    <xf numFmtId="0" fontId="1" fillId="0" borderId="78" xfId="0" applyFont="1" applyBorder="1"/>
    <xf numFmtId="0" fontId="20" fillId="0" borderId="78" xfId="0" applyFont="1" applyBorder="1" applyAlignment="1">
      <alignment horizontal="left"/>
    </xf>
    <xf numFmtId="0" fontId="20" fillId="0" borderId="79" xfId="0" applyFont="1" applyBorder="1" applyAlignment="1">
      <alignment horizontal="left"/>
    </xf>
    <xf numFmtId="0" fontId="4" fillId="7" borderId="40" xfId="0" applyFont="1" applyFill="1" applyBorder="1"/>
    <xf numFmtId="0" fontId="4" fillId="7" borderId="80" xfId="0" applyFont="1" applyFill="1" applyBorder="1"/>
    <xf numFmtId="0" fontId="7" fillId="7" borderId="61" xfId="0" applyFont="1" applyFill="1" applyBorder="1"/>
    <xf numFmtId="0" fontId="7" fillId="7" borderId="62" xfId="0" applyFont="1" applyFill="1" applyBorder="1" applyAlignment="1">
      <alignment horizontal="center"/>
    </xf>
    <xf numFmtId="0" fontId="7" fillId="7" borderId="63" xfId="0" applyFont="1" applyFill="1" applyBorder="1" applyAlignment="1">
      <alignment horizontal="center"/>
    </xf>
    <xf numFmtId="0" fontId="7" fillId="7" borderId="39" xfId="0" applyFont="1" applyFill="1" applyBorder="1"/>
    <xf numFmtId="0" fontId="7" fillId="7" borderId="59" xfId="0" applyFont="1" applyFill="1" applyBorder="1" applyAlignment="1">
      <alignment horizontal="center"/>
    </xf>
    <xf numFmtId="168" fontId="1" fillId="7" borderId="59" xfId="0" applyNumberFormat="1" applyFont="1" applyFill="1" applyBorder="1" applyAlignment="1">
      <alignment horizontal="center"/>
    </xf>
    <xf numFmtId="171" fontId="1" fillId="7" borderId="59" xfId="0" applyNumberFormat="1" applyFont="1" applyFill="1" applyBorder="1" applyAlignment="1">
      <alignment horizontal="right"/>
    </xf>
    <xf numFmtId="0" fontId="4" fillId="7" borderId="81" xfId="0" applyFont="1" applyFill="1" applyBorder="1"/>
    <xf numFmtId="171" fontId="4" fillId="7" borderId="59" xfId="0" applyNumberFormat="1" applyFont="1" applyFill="1" applyBorder="1"/>
    <xf numFmtId="0" fontId="4" fillId="7" borderId="62" xfId="0" applyFont="1" applyFill="1" applyBorder="1"/>
    <xf numFmtId="171" fontId="1" fillId="7" borderId="81" xfId="0" applyNumberFormat="1" applyFont="1" applyFill="1" applyBorder="1"/>
    <xf numFmtId="2" fontId="1" fillId="7" borderId="60" xfId="0" applyNumberFormat="1" applyFont="1" applyFill="1" applyBorder="1" applyAlignment="1">
      <alignment horizontal="center"/>
    </xf>
    <xf numFmtId="171" fontId="7" fillId="7" borderId="63" xfId="0" applyNumberFormat="1" applyFont="1" applyFill="1" applyBorder="1"/>
    <xf numFmtId="171" fontId="1" fillId="7" borderId="40" xfId="0" applyNumberFormat="1" applyFont="1" applyFill="1" applyBorder="1"/>
    <xf numFmtId="171" fontId="4" fillId="7" borderId="40" xfId="0" applyNumberFormat="1" applyFont="1" applyFill="1" applyBorder="1"/>
    <xf numFmtId="0" fontId="10" fillId="5" borderId="41" xfId="0" applyFont="1" applyFill="1" applyBorder="1" applyAlignment="1">
      <alignment horizontal="left" vertical="center"/>
    </xf>
    <xf numFmtId="0" fontId="3" fillId="0" borderId="42" xfId="0" applyFont="1" applyBorder="1"/>
    <xf numFmtId="0" fontId="3" fillId="0" borderId="43" xfId="0" applyFont="1" applyBorder="1"/>
    <xf numFmtId="0" fontId="16" fillId="7" borderId="52" xfId="0" applyFont="1" applyFill="1" applyBorder="1"/>
    <xf numFmtId="0" fontId="3" fillId="0" borderId="53" xfId="0" applyFont="1" applyBorder="1"/>
    <xf numFmtId="0" fontId="3" fillId="0" borderId="54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6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164" fontId="7" fillId="0" borderId="16" xfId="0" applyNumberFormat="1" applyFont="1" applyBorder="1" applyAlignment="1">
      <alignment horizontal="left" vertical="center"/>
    </xf>
    <xf numFmtId="0" fontId="3" fillId="0" borderId="17" xfId="0" applyFont="1" applyBorder="1"/>
    <xf numFmtId="164" fontId="7" fillId="0" borderId="9" xfId="0" applyNumberFormat="1" applyFont="1" applyBorder="1" applyAlignment="1">
      <alignment horizontal="center" vertical="center"/>
    </xf>
    <xf numFmtId="0" fontId="3" fillId="0" borderId="22" xfId="0" applyFont="1" applyBorder="1"/>
    <xf numFmtId="0" fontId="7" fillId="0" borderId="31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4" fontId="2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2" fillId="10" borderId="64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67" xfId="0" applyFont="1" applyBorder="1"/>
    <xf numFmtId="0" fontId="4" fillId="0" borderId="48" xfId="0" applyFont="1" applyBorder="1" applyAlignment="1">
      <alignment horizontal="center" vertical="center"/>
    </xf>
    <xf numFmtId="0" fontId="3" fillId="0" borderId="72" xfId="0" applyFont="1" applyBorder="1"/>
    <xf numFmtId="0" fontId="6" fillId="10" borderId="9" xfId="0" applyFont="1" applyFill="1" applyBorder="1" applyAlignment="1">
      <alignment horizontal="center" vertical="center"/>
    </xf>
    <xf numFmtId="0" fontId="3" fillId="0" borderId="76" xfId="0" applyFont="1" applyBorder="1"/>
    <xf numFmtId="0" fontId="7" fillId="7" borderId="52" xfId="0" applyFont="1" applyFill="1" applyBorder="1" applyAlignment="1">
      <alignment horizontal="center"/>
    </xf>
    <xf numFmtId="0" fontId="7" fillId="7" borderId="5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/>
  </sheetViews>
  <sheetFormatPr defaultColWidth="12.5703125" defaultRowHeight="15" customHeight="1" x14ac:dyDescent="0.2"/>
  <cols>
    <col min="1" max="1" width="44.7109375" customWidth="1"/>
    <col min="2" max="2" width="16" customWidth="1"/>
    <col min="3" max="3" width="11.85546875" customWidth="1"/>
    <col min="4" max="4" width="14.7109375" customWidth="1"/>
    <col min="5" max="5" width="15.28515625" customWidth="1"/>
    <col min="6" max="6" width="13.28515625" customWidth="1"/>
    <col min="7" max="7" width="28.140625" customWidth="1"/>
    <col min="8" max="8" width="9.140625" customWidth="1"/>
    <col min="9" max="9" width="14.7109375" customWidth="1"/>
    <col min="10" max="10" width="13.28515625" customWidth="1"/>
    <col min="11" max="26" width="9.140625" customWidth="1"/>
  </cols>
  <sheetData>
    <row r="1" spans="1:26" ht="16.5" customHeight="1" x14ac:dyDescent="0.2">
      <c r="A1" s="1"/>
      <c r="B1" s="2"/>
      <c r="C1" s="2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248" t="s">
        <v>0</v>
      </c>
      <c r="B2" s="249"/>
      <c r="C2" s="249"/>
      <c r="D2" s="249"/>
      <c r="E2" s="249"/>
      <c r="F2" s="250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2">
      <c r="A3" s="251" t="s">
        <v>1</v>
      </c>
      <c r="B3" s="252"/>
      <c r="C3" s="252"/>
      <c r="D3" s="252"/>
      <c r="E3" s="252"/>
      <c r="F3" s="253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0.5" customHeight="1" x14ac:dyDescent="0.2">
      <c r="A4" s="6"/>
      <c r="B4" s="2"/>
      <c r="C4" s="2"/>
      <c r="D4" s="3"/>
      <c r="E4" s="3"/>
      <c r="F4" s="7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54" t="s">
        <v>2</v>
      </c>
      <c r="B5" s="255"/>
      <c r="C5" s="255"/>
      <c r="D5" s="255"/>
      <c r="E5" s="255"/>
      <c r="F5" s="256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8" t="s">
        <v>3</v>
      </c>
      <c r="B6" s="9"/>
      <c r="C6" s="9"/>
      <c r="D6" s="10"/>
      <c r="E6" s="11" t="s">
        <v>4</v>
      </c>
      <c r="F6" s="12" t="s">
        <v>5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3" t="str">
        <f>A38</f>
        <v>1. Mão-de-obra</v>
      </c>
      <c r="B7" s="14"/>
      <c r="C7" s="14"/>
      <c r="D7" s="14"/>
      <c r="E7" s="15">
        <f>SUM(E8:E12)</f>
        <v>11372.52</v>
      </c>
      <c r="F7" s="16">
        <f>IFERROR(E7/$E$24,0)</f>
        <v>0.41988042151526633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customHeight="1" x14ac:dyDescent="0.2">
      <c r="A8" s="19" t="str">
        <f>A40</f>
        <v>1.1. Motorista</v>
      </c>
      <c r="B8" s="20"/>
      <c r="C8" s="20"/>
      <c r="D8" s="20"/>
      <c r="E8" s="21">
        <v>4879.2299999999996</v>
      </c>
      <c r="F8" s="16">
        <v>0.19040000000000001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9" t="str">
        <f>A30</f>
        <v>1.2. Auxiliar</v>
      </c>
      <c r="B9" s="20"/>
      <c r="C9" s="20"/>
      <c r="D9" s="20"/>
      <c r="E9" s="21">
        <v>4846.47</v>
      </c>
      <c r="F9" s="16">
        <v>9.2499999999999999E-2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9" t="str">
        <f>A70</f>
        <v>1.3. Vale Transporte</v>
      </c>
      <c r="B10" s="20"/>
      <c r="C10" s="20"/>
      <c r="D10" s="20"/>
      <c r="E10" s="21">
        <v>637.55999999999995</v>
      </c>
      <c r="F10" s="16">
        <v>1.38E-2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9" t="str">
        <f>A78</f>
        <v>1.4. Vale-refeição (diário)</v>
      </c>
      <c r="B11" s="20"/>
      <c r="C11" s="20"/>
      <c r="D11" s="20"/>
      <c r="E11" s="21">
        <v>847.56</v>
      </c>
      <c r="F11" s="16">
        <v>1.61E-2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9" t="str">
        <f>A84</f>
        <v>1.5. Auxílio Alimentação (mensal)</v>
      </c>
      <c r="B12" s="20"/>
      <c r="C12" s="20"/>
      <c r="D12" s="20"/>
      <c r="E12" s="21">
        <v>161.69999999999999</v>
      </c>
      <c r="F12" s="16">
        <v>7.0000000000000001E-3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257" t="str">
        <f>A92</f>
        <v>2. Uniformes e Equipamentos de Proteção Individual</v>
      </c>
      <c r="B13" s="258"/>
      <c r="C13" s="258"/>
      <c r="D13" s="14"/>
      <c r="E13" s="15">
        <v>127.05</v>
      </c>
      <c r="F13" s="16">
        <f t="shared" ref="F13:F14" si="0">IFERROR(E13/$E$24,0)</f>
        <v>4.6907640130344538E-3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customHeight="1" x14ac:dyDescent="0.2">
      <c r="A14" s="22" t="str">
        <f>A109</f>
        <v>3. Veículos e Equipamentos</v>
      </c>
      <c r="B14" s="23"/>
      <c r="C14" s="14"/>
      <c r="D14" s="14"/>
      <c r="E14" s="15">
        <v>8031.87</v>
      </c>
      <c r="F14" s="16">
        <f t="shared" si="0"/>
        <v>0.29654157224219629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 x14ac:dyDescent="0.2">
      <c r="A15" s="24" t="str">
        <f>A111</f>
        <v>3.1. Caminhão</v>
      </c>
      <c r="B15" s="25"/>
      <c r="C15" s="20"/>
      <c r="D15" s="20"/>
      <c r="E15" s="21"/>
      <c r="F15" s="16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26" t="s">
        <v>6</v>
      </c>
      <c r="B16" s="25"/>
      <c r="C16" s="20"/>
      <c r="D16" s="20"/>
      <c r="E16" s="21">
        <v>924</v>
      </c>
      <c r="F16" s="16">
        <v>0.04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26" t="s">
        <v>7</v>
      </c>
      <c r="B17" s="25"/>
      <c r="C17" s="20"/>
      <c r="D17" s="20"/>
      <c r="E17" s="21">
        <v>693</v>
      </c>
      <c r="F17" s="16">
        <v>0.03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24" t="str">
        <f>A133</f>
        <v>3.1.3. Impostos e Seguros</v>
      </c>
      <c r="B18" s="25"/>
      <c r="C18" s="20"/>
      <c r="D18" s="20"/>
      <c r="E18" s="21">
        <v>462</v>
      </c>
      <c r="F18" s="16">
        <v>0.02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24" t="str">
        <f>A140</f>
        <v>3.1.4. Consumos</v>
      </c>
      <c r="B19" s="25"/>
      <c r="C19" s="20"/>
      <c r="D19" s="20"/>
      <c r="E19" s="21">
        <v>5775</v>
      </c>
      <c r="F19" s="16">
        <v>0.25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4" t="str">
        <f>A156</f>
        <v>3.1.5. Manutenção</v>
      </c>
      <c r="B20" s="25"/>
      <c r="C20" s="20"/>
      <c r="D20" s="20"/>
      <c r="E20" s="21">
        <v>115.5</v>
      </c>
      <c r="F20" s="16">
        <v>5.0000000000000001E-3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4" t="str">
        <f>A161</f>
        <v>3.1.6. Pneus</v>
      </c>
      <c r="B21" s="25"/>
      <c r="C21" s="20"/>
      <c r="D21" s="20"/>
      <c r="E21" s="21">
        <v>62.47</v>
      </c>
      <c r="F21" s="16">
        <v>2.7000000000000001E-3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2" t="str">
        <f>A173</f>
        <v>4. Monitoramento da Frota</v>
      </c>
      <c r="B22" s="23"/>
      <c r="C22" s="14"/>
      <c r="D22" s="14"/>
      <c r="E22" s="15">
        <v>92.4</v>
      </c>
      <c r="F22" s="16">
        <f t="shared" ref="F22:F24" si="1">IFERROR(E22/$E$24,0)</f>
        <v>3.4114647367523301E-3</v>
      </c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2">
      <c r="A23" s="22" t="str">
        <f>A188</f>
        <v>5. Benefícios e Despesas Indiretas - BDI</v>
      </c>
      <c r="B23" s="23"/>
      <c r="C23" s="14"/>
      <c r="D23" s="14"/>
      <c r="E23" s="27">
        <v>7461.3</v>
      </c>
      <c r="F23" s="16">
        <f t="shared" si="1"/>
        <v>0.27547577749275065</v>
      </c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2">
      <c r="A24" s="28" t="s">
        <v>8</v>
      </c>
      <c r="B24" s="29"/>
      <c r="C24" s="30"/>
      <c r="D24" s="30"/>
      <c r="E24" s="31">
        <v>27085.14</v>
      </c>
      <c r="F24" s="16">
        <f t="shared" si="1"/>
        <v>1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3"/>
      <c r="E25" s="3"/>
      <c r="F25" s="3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3"/>
      <c r="E26" s="3"/>
      <c r="F26" s="3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254" t="s">
        <v>9</v>
      </c>
      <c r="B27" s="255"/>
      <c r="C27" s="255"/>
      <c r="D27" s="255"/>
      <c r="E27" s="256"/>
      <c r="F27" s="3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259" t="s">
        <v>10</v>
      </c>
      <c r="B28" s="255"/>
      <c r="C28" s="255"/>
      <c r="D28" s="260"/>
      <c r="E28" s="32" t="s">
        <v>11</v>
      </c>
      <c r="F28" s="3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9" t="str">
        <f>+A40</f>
        <v>1.1. Motorista</v>
      </c>
      <c r="B29" s="20"/>
      <c r="C29" s="20"/>
      <c r="D29" s="33"/>
      <c r="E29" s="34">
        <f>C52</f>
        <v>1</v>
      </c>
      <c r="F29" s="3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35" t="str">
        <f>A55</f>
        <v>1.2. Auxiliar</v>
      </c>
      <c r="B30" s="36"/>
      <c r="C30" s="36"/>
      <c r="D30" s="37"/>
      <c r="E30" s="38">
        <v>1</v>
      </c>
      <c r="F30" s="3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39" t="s">
        <v>12</v>
      </c>
      <c r="B31" s="40"/>
      <c r="C31" s="40"/>
      <c r="D31" s="41"/>
      <c r="E31" s="42">
        <f>SUM(E29:E30)</f>
        <v>2</v>
      </c>
      <c r="F31" s="3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43"/>
      <c r="B32" s="44"/>
      <c r="C32" s="3"/>
      <c r="D32" s="3"/>
      <c r="E32" s="7"/>
      <c r="F32" s="3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261" t="s">
        <v>13</v>
      </c>
      <c r="B33" s="262"/>
      <c r="C33" s="262"/>
      <c r="D33" s="263"/>
      <c r="E33" s="32" t="s">
        <v>11</v>
      </c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45" t="str">
        <f>+A111</f>
        <v>3.1. Caminhão</v>
      </c>
      <c r="B34" s="20"/>
      <c r="C34" s="20"/>
      <c r="D34" s="33"/>
      <c r="E34" s="46">
        <f>C120</f>
        <v>1</v>
      </c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"/>
      <c r="B35" s="3"/>
      <c r="C35" s="3"/>
      <c r="D35" s="1"/>
      <c r="E35" s="47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48" t="s">
        <v>14</v>
      </c>
      <c r="B36" s="49">
        <v>1</v>
      </c>
      <c r="C36" s="17"/>
      <c r="D36" s="18"/>
      <c r="E36" s="50"/>
      <c r="F36" s="18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">
      <c r="A37" s="3"/>
      <c r="B37" s="3"/>
      <c r="C37" s="3"/>
      <c r="D37" s="1"/>
      <c r="E37" s="47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8" t="s">
        <v>15</v>
      </c>
      <c r="B38" s="1"/>
      <c r="C38" s="1"/>
      <c r="D38" s="3"/>
      <c r="E38" s="3"/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3"/>
      <c r="E39" s="3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 t="s">
        <v>16</v>
      </c>
      <c r="B40" s="1"/>
      <c r="C40" s="1"/>
      <c r="D40" s="3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51" t="s">
        <v>17</v>
      </c>
      <c r="B41" s="52" t="s">
        <v>18</v>
      </c>
      <c r="C41" s="52" t="s">
        <v>11</v>
      </c>
      <c r="D41" s="53" t="s">
        <v>19</v>
      </c>
      <c r="E41" s="53" t="s">
        <v>20</v>
      </c>
      <c r="F41" s="54" t="s">
        <v>21</v>
      </c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">
      <c r="A42" s="55" t="s">
        <v>22</v>
      </c>
      <c r="B42" s="56" t="s">
        <v>23</v>
      </c>
      <c r="C42" s="56">
        <v>1</v>
      </c>
      <c r="D42" s="57">
        <v>2156.6</v>
      </c>
      <c r="E42" s="58">
        <f>C42*D42</f>
        <v>2156.6</v>
      </c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55" t="s">
        <v>24</v>
      </c>
      <c r="B43" s="56" t="s">
        <v>23</v>
      </c>
      <c r="C43" s="56">
        <v>1</v>
      </c>
      <c r="D43" s="59">
        <v>1320</v>
      </c>
      <c r="E43" s="58"/>
      <c r="F43" s="3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 x14ac:dyDescent="0.2">
      <c r="A44" s="60" t="s">
        <v>25</v>
      </c>
      <c r="B44" s="61" t="s">
        <v>26</v>
      </c>
      <c r="C44" s="62">
        <v>0</v>
      </c>
      <c r="D44" s="63">
        <v>0</v>
      </c>
      <c r="E44" s="63">
        <f t="shared" ref="E44:E45" si="2">C44*D44</f>
        <v>0</v>
      </c>
      <c r="F44" s="3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0" t="s">
        <v>27</v>
      </c>
      <c r="B45" s="61" t="s">
        <v>26</v>
      </c>
      <c r="C45" s="62">
        <v>0</v>
      </c>
      <c r="D45" s="63">
        <v>0</v>
      </c>
      <c r="E45" s="63">
        <f t="shared" si="2"/>
        <v>0</v>
      </c>
      <c r="F45" s="3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60" t="s">
        <v>28</v>
      </c>
      <c r="B46" s="61" t="s">
        <v>29</v>
      </c>
      <c r="C46" s="1"/>
      <c r="D46" s="63">
        <f>63/302*(SUM(E44:E45))</f>
        <v>0</v>
      </c>
      <c r="E46" s="63">
        <f>D46</f>
        <v>0</v>
      </c>
      <c r="F46" s="3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0" t="s">
        <v>30</v>
      </c>
      <c r="B47" s="61"/>
      <c r="C47" s="64">
        <v>1</v>
      </c>
      <c r="D47" s="63"/>
      <c r="E47" s="63"/>
      <c r="F47" s="3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0" t="s">
        <v>31</v>
      </c>
      <c r="B48" s="61" t="s">
        <v>5</v>
      </c>
      <c r="C48" s="65">
        <v>40</v>
      </c>
      <c r="D48" s="66">
        <f>D43*(C48/100)</f>
        <v>528</v>
      </c>
      <c r="E48" s="63">
        <f>D48</f>
        <v>528</v>
      </c>
      <c r="F48" s="3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7" t="s">
        <v>32</v>
      </c>
      <c r="B49" s="68"/>
      <c r="C49" s="68"/>
      <c r="D49" s="69"/>
      <c r="E49" s="70">
        <f>SUM(E42:E48)</f>
        <v>2684.6</v>
      </c>
      <c r="F49" s="17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0" t="s">
        <v>33</v>
      </c>
      <c r="B50" s="61" t="s">
        <v>5</v>
      </c>
      <c r="C50" s="71">
        <f>'2.Encargos Sociais'!C35</f>
        <v>0.70595951999999995</v>
      </c>
      <c r="D50" s="63">
        <f>E49</f>
        <v>2684.6</v>
      </c>
      <c r="E50" s="63">
        <f>D50*C50</f>
        <v>1895.2189273919998</v>
      </c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7" t="s">
        <v>34</v>
      </c>
      <c r="B51" s="72"/>
      <c r="C51" s="72"/>
      <c r="D51" s="73"/>
      <c r="E51" s="70">
        <f>E49+E50</f>
        <v>4579.8189273919998</v>
      </c>
      <c r="F51" s="17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60" t="s">
        <v>35</v>
      </c>
      <c r="B52" s="61" t="s">
        <v>36</v>
      </c>
      <c r="C52" s="65">
        <v>1</v>
      </c>
      <c r="D52" s="63">
        <f>E51</f>
        <v>4579.8189273919998</v>
      </c>
      <c r="E52" s="63">
        <f>C52*D52</f>
        <v>4579.8189273919998</v>
      </c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74" t="s">
        <v>37</v>
      </c>
      <c r="E53" s="75">
        <f>$B$36</f>
        <v>1</v>
      </c>
      <c r="F53" s="76">
        <f>E52*E53</f>
        <v>4579.8189273919998</v>
      </c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">
      <c r="A54" s="1"/>
      <c r="B54" s="1"/>
      <c r="C54" s="1"/>
      <c r="D54" s="3"/>
      <c r="E54" s="3"/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5" t="s">
        <v>38</v>
      </c>
      <c r="B55" s="1"/>
      <c r="C55" s="1"/>
      <c r="D55" s="3"/>
      <c r="E55" s="3"/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51" t="s">
        <v>17</v>
      </c>
      <c r="B56" s="52" t="s">
        <v>18</v>
      </c>
      <c r="C56" s="52" t="s">
        <v>11</v>
      </c>
      <c r="D56" s="53" t="s">
        <v>19</v>
      </c>
      <c r="E56" s="53" t="s">
        <v>20</v>
      </c>
      <c r="F56" s="54" t="s">
        <v>39</v>
      </c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55" t="s">
        <v>22</v>
      </c>
      <c r="B57" s="56" t="s">
        <v>23</v>
      </c>
      <c r="C57" s="56">
        <v>1</v>
      </c>
      <c r="D57" s="57">
        <v>1651.33</v>
      </c>
      <c r="E57" s="58">
        <f>C57*D57</f>
        <v>1651.33</v>
      </c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55" t="s">
        <v>24</v>
      </c>
      <c r="B58" s="56" t="s">
        <v>23</v>
      </c>
      <c r="C58" s="56">
        <v>1</v>
      </c>
      <c r="D58" s="59">
        <v>1320</v>
      </c>
      <c r="E58" s="58"/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0" t="s">
        <v>25</v>
      </c>
      <c r="B59" s="61" t="s">
        <v>26</v>
      </c>
      <c r="C59" s="62">
        <v>0</v>
      </c>
      <c r="D59" s="63"/>
      <c r="E59" s="58">
        <f t="shared" ref="E59:E62" si="3">C59*D59</f>
        <v>0</v>
      </c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60" t="s">
        <v>27</v>
      </c>
      <c r="B60" s="61" t="s">
        <v>26</v>
      </c>
      <c r="C60" s="62">
        <v>0</v>
      </c>
      <c r="D60" s="63"/>
      <c r="E60" s="58">
        <f t="shared" si="3"/>
        <v>0</v>
      </c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60" t="s">
        <v>28</v>
      </c>
      <c r="B61" s="61" t="s">
        <v>29</v>
      </c>
      <c r="C61" s="1"/>
      <c r="D61" s="63">
        <f>63/302*(SUM(E59:E60))</f>
        <v>0</v>
      </c>
      <c r="E61" s="58">
        <f t="shared" si="3"/>
        <v>0</v>
      </c>
      <c r="F61" s="3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0" t="s">
        <v>30</v>
      </c>
      <c r="B62" s="61"/>
      <c r="C62" s="64">
        <v>1</v>
      </c>
      <c r="D62" s="63"/>
      <c r="E62" s="58">
        <f t="shared" si="3"/>
        <v>0</v>
      </c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60" t="s">
        <v>31</v>
      </c>
      <c r="B63" s="61" t="s">
        <v>5</v>
      </c>
      <c r="C63" s="65">
        <v>40</v>
      </c>
      <c r="D63" s="66">
        <f>D57*(C63/100)</f>
        <v>660.53200000000004</v>
      </c>
      <c r="E63" s="58">
        <f>D63</f>
        <v>660.53200000000004</v>
      </c>
      <c r="F63" s="3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7" t="s">
        <v>32</v>
      </c>
      <c r="B64" s="68"/>
      <c r="C64" s="68"/>
      <c r="D64" s="69"/>
      <c r="E64" s="70">
        <f>SUM(E57:E63)</f>
        <v>2311.8620000000001</v>
      </c>
      <c r="F64" s="17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60" t="s">
        <v>33</v>
      </c>
      <c r="B65" s="61" t="s">
        <v>5</v>
      </c>
      <c r="C65" s="71">
        <f>'2.Encargos Sociais'!C35</f>
        <v>0.70595951999999995</v>
      </c>
      <c r="D65" s="63">
        <f>E64</f>
        <v>2311.8620000000001</v>
      </c>
      <c r="E65" s="63">
        <f>D65*C65</f>
        <v>1632.0809878262398</v>
      </c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7" t="s">
        <v>34</v>
      </c>
      <c r="B66" s="72"/>
      <c r="C66" s="72"/>
      <c r="D66" s="73"/>
      <c r="E66" s="70">
        <f>E64+E65</f>
        <v>3943.9429878262399</v>
      </c>
      <c r="F66" s="17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60" t="s">
        <v>35</v>
      </c>
      <c r="B67" s="61" t="s">
        <v>36</v>
      </c>
      <c r="C67" s="65">
        <v>1</v>
      </c>
      <c r="D67" s="63">
        <f>E66</f>
        <v>3943.9429878262399</v>
      </c>
      <c r="E67" s="63">
        <f>C67*D67</f>
        <v>3943.9429878262399</v>
      </c>
      <c r="F67" s="3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74" t="s">
        <v>37</v>
      </c>
      <c r="E68" s="75">
        <f>$B$36</f>
        <v>1</v>
      </c>
      <c r="F68" s="76">
        <f>E67*E68</f>
        <v>3943.9429878262399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 t="s">
        <v>40</v>
      </c>
      <c r="B70" s="77"/>
      <c r="C70" s="1"/>
      <c r="D70" s="3"/>
      <c r="E70" s="1"/>
      <c r="F70" s="3"/>
      <c r="G70" s="3"/>
      <c r="H70" s="1"/>
      <c r="I70" s="78"/>
      <c r="J70" s="7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51" t="s">
        <v>17</v>
      </c>
      <c r="B71" s="52" t="s">
        <v>18</v>
      </c>
      <c r="C71" s="52" t="s">
        <v>11</v>
      </c>
      <c r="D71" s="53" t="s">
        <v>19</v>
      </c>
      <c r="E71" s="53" t="s">
        <v>20</v>
      </c>
      <c r="F71" s="54" t="s">
        <v>41</v>
      </c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0" t="s">
        <v>42</v>
      </c>
      <c r="B72" s="61" t="s">
        <v>29</v>
      </c>
      <c r="C72" s="79">
        <v>2</v>
      </c>
      <c r="D72" s="80">
        <v>6</v>
      </c>
      <c r="E72" s="63"/>
      <c r="F72" s="3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60" t="s">
        <v>43</v>
      </c>
      <c r="B73" s="61" t="s">
        <v>44</v>
      </c>
      <c r="C73" s="81">
        <v>21</v>
      </c>
      <c r="D73" s="58"/>
      <c r="E73" s="58"/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55" t="s">
        <v>45</v>
      </c>
      <c r="B74" s="56" t="s">
        <v>46</v>
      </c>
      <c r="C74" s="82">
        <v>21</v>
      </c>
      <c r="D74" s="58">
        <f>IFERROR((($C$73*2*$D$72)-(E57*0.06))/($C$73*2),"-")</f>
        <v>3.6409571428571432</v>
      </c>
      <c r="E74" s="58">
        <f t="shared" ref="E74:E75" si="4">IFERROR(C74*D74,"-")</f>
        <v>76.460100000000011</v>
      </c>
      <c r="F74" s="3"/>
      <c r="G74" s="3"/>
      <c r="H74" s="1"/>
      <c r="I74" s="78"/>
      <c r="J74" s="7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55" t="s">
        <v>47</v>
      </c>
      <c r="B75" s="56" t="s">
        <v>46</v>
      </c>
      <c r="C75" s="82">
        <v>21</v>
      </c>
      <c r="D75" s="58">
        <f>IFERROR((($C$73*2*$D$72)-(E42*0.06))/($C$73*2),"-")</f>
        <v>2.9191428571428575</v>
      </c>
      <c r="E75" s="58">
        <f t="shared" si="4"/>
        <v>61.302000000000007</v>
      </c>
      <c r="F75" s="3"/>
      <c r="G75" s="3"/>
      <c r="H75" s="1"/>
      <c r="I75" s="78"/>
      <c r="J75" s="7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242"/>
      <c r="B76" s="243"/>
      <c r="C76" s="243"/>
      <c r="D76" s="243"/>
      <c r="E76" s="244"/>
      <c r="F76" s="83">
        <f>SUM(E73:E75)</f>
        <v>137.76210000000003</v>
      </c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3"/>
      <c r="E77" s="3"/>
      <c r="F77" s="3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 t="s">
        <v>48</v>
      </c>
      <c r="B78" s="1"/>
      <c r="C78" s="1"/>
      <c r="D78" s="3"/>
      <c r="E78" s="3"/>
      <c r="F78" s="17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51" t="s">
        <v>17</v>
      </c>
      <c r="B79" s="52" t="s">
        <v>18</v>
      </c>
      <c r="C79" s="52" t="s">
        <v>11</v>
      </c>
      <c r="D79" s="53" t="s">
        <v>19</v>
      </c>
      <c r="E79" s="53" t="s">
        <v>20</v>
      </c>
      <c r="F79" s="54" t="s">
        <v>49</v>
      </c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84" t="str">
        <f>A74</f>
        <v>Auxiliar</v>
      </c>
      <c r="B80" s="61" t="s">
        <v>50</v>
      </c>
      <c r="C80" s="85">
        <f>C73*C67</f>
        <v>21</v>
      </c>
      <c r="D80" s="86">
        <f>14.73*0.8</f>
        <v>11.784000000000001</v>
      </c>
      <c r="E80" s="87">
        <f t="shared" ref="E80:E81" si="5">C80*D80</f>
        <v>247.46400000000003</v>
      </c>
      <c r="F80" s="17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60" t="str">
        <f>+A75</f>
        <v>Motorista</v>
      </c>
      <c r="B81" s="61" t="s">
        <v>50</v>
      </c>
      <c r="C81" s="88">
        <f>C73</f>
        <v>21</v>
      </c>
      <c r="D81" s="86">
        <f>D80</f>
        <v>11.784000000000001</v>
      </c>
      <c r="E81" s="75">
        <f t="shared" si="5"/>
        <v>247.46400000000003</v>
      </c>
      <c r="F81" s="17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3"/>
      <c r="E82" s="3"/>
      <c r="F82" s="83">
        <f>SUM(E80:E81)</f>
        <v>494.92800000000005</v>
      </c>
      <c r="G82" s="3"/>
      <c r="H82" s="1"/>
      <c r="I82" s="78"/>
      <c r="J82" s="7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3"/>
      <c r="E83" s="3"/>
      <c r="F83" s="3"/>
      <c r="G83" s="3"/>
      <c r="H83" s="1"/>
      <c r="I83" s="78"/>
      <c r="J83" s="7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 t="s">
        <v>51</v>
      </c>
      <c r="B84" s="1"/>
      <c r="C84" s="1"/>
      <c r="D84" s="3"/>
      <c r="E84" s="3"/>
      <c r="F84" s="17"/>
      <c r="G84" s="3"/>
      <c r="H84" s="1"/>
      <c r="I84" s="78"/>
      <c r="J84" s="7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51" t="s">
        <v>17</v>
      </c>
      <c r="B85" s="52" t="s">
        <v>18</v>
      </c>
      <c r="C85" s="52" t="s">
        <v>11</v>
      </c>
      <c r="D85" s="53" t="s">
        <v>19</v>
      </c>
      <c r="E85" s="53" t="s">
        <v>20</v>
      </c>
      <c r="F85" s="54" t="s">
        <v>52</v>
      </c>
      <c r="G85" s="3"/>
      <c r="H85" s="1"/>
      <c r="I85" s="78"/>
      <c r="J85" s="7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84" t="str">
        <f>A74</f>
        <v>Auxiliar</v>
      </c>
      <c r="B86" s="61" t="s">
        <v>50</v>
      </c>
      <c r="C86" s="85">
        <v>1</v>
      </c>
      <c r="D86" s="86">
        <f>111.82*0.8</f>
        <v>89.456000000000003</v>
      </c>
      <c r="E86" s="87">
        <f t="shared" ref="E86:E87" si="6">C86*D86</f>
        <v>89.456000000000003</v>
      </c>
      <c r="F86" s="17"/>
      <c r="G86" s="3"/>
      <c r="H86" s="1"/>
      <c r="I86" s="78"/>
      <c r="J86" s="7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60" t="str">
        <f>+A81</f>
        <v>Motorista</v>
      </c>
      <c r="B87" s="61" t="s">
        <v>50</v>
      </c>
      <c r="C87" s="88">
        <v>1</v>
      </c>
      <c r="D87" s="86">
        <f>D86</f>
        <v>89.456000000000003</v>
      </c>
      <c r="E87" s="75">
        <f t="shared" si="6"/>
        <v>89.456000000000003</v>
      </c>
      <c r="F87" s="17"/>
      <c r="G87" s="3"/>
      <c r="H87" s="1"/>
      <c r="I87" s="78"/>
      <c r="J87" s="7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74" t="s">
        <v>37</v>
      </c>
      <c r="E88" s="75">
        <f>$B$36</f>
        <v>1</v>
      </c>
      <c r="F88" s="83">
        <f>SUM(E86:E87)*E88</f>
        <v>178.91200000000001</v>
      </c>
      <c r="G88" s="3"/>
      <c r="H88" s="1"/>
      <c r="I88" s="78"/>
      <c r="J88" s="7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3"/>
      <c r="E89" s="3"/>
      <c r="F89" s="3"/>
      <c r="G89" s="3"/>
      <c r="H89" s="1"/>
      <c r="I89" s="78"/>
      <c r="J89" s="7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89" t="s">
        <v>53</v>
      </c>
      <c r="B90" s="90"/>
      <c r="C90" s="90"/>
      <c r="D90" s="30"/>
      <c r="E90" s="91"/>
      <c r="F90" s="83">
        <f>F88+F82+F76+F68+F53</f>
        <v>9335.3640152182397</v>
      </c>
      <c r="G90" s="3"/>
      <c r="H90" s="1"/>
      <c r="I90" s="78"/>
      <c r="J90" s="7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3"/>
      <c r="E91" s="3"/>
      <c r="F91" s="3"/>
      <c r="G91" s="3"/>
      <c r="H91" s="1"/>
      <c r="I91" s="78"/>
      <c r="J91" s="7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8" t="s">
        <v>54</v>
      </c>
      <c r="B92" s="1"/>
      <c r="C92" s="1"/>
      <c r="D92" s="3"/>
      <c r="E92" s="3"/>
      <c r="F92" s="3"/>
      <c r="G92" s="3"/>
      <c r="H92" s="1"/>
      <c r="I92" s="78"/>
      <c r="J92" s="7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3"/>
      <c r="E93" s="3"/>
      <c r="F93" s="3"/>
      <c r="G93" s="3"/>
      <c r="H93" s="1"/>
      <c r="I93" s="78"/>
      <c r="J93" s="7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 t="s">
        <v>55</v>
      </c>
      <c r="B94" s="1"/>
      <c r="C94" s="1"/>
      <c r="D94" s="3"/>
      <c r="E94" s="3"/>
      <c r="F94" s="3"/>
      <c r="G94" s="3"/>
      <c r="H94" s="1"/>
      <c r="I94" s="78"/>
      <c r="J94" s="7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3"/>
      <c r="E95" s="3"/>
      <c r="F95" s="3"/>
      <c r="G95" s="3"/>
      <c r="H95" s="1"/>
      <c r="I95" s="78"/>
      <c r="J95" s="7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51" t="s">
        <v>17</v>
      </c>
      <c r="B96" s="52" t="s">
        <v>18</v>
      </c>
      <c r="C96" s="92" t="s">
        <v>56</v>
      </c>
      <c r="D96" s="53" t="s">
        <v>19</v>
      </c>
      <c r="E96" s="53" t="s">
        <v>20</v>
      </c>
      <c r="F96" s="54" t="s">
        <v>57</v>
      </c>
      <c r="G96" s="3"/>
      <c r="H96" s="1"/>
      <c r="I96" s="78"/>
      <c r="J96" s="7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0" t="s">
        <v>58</v>
      </c>
      <c r="B97" s="61" t="s">
        <v>50</v>
      </c>
      <c r="C97" s="93">
        <v>6</v>
      </c>
      <c r="D97" s="57">
        <v>150</v>
      </c>
      <c r="E97" s="58">
        <f t="shared" ref="E97:E102" si="7">IFERROR(D97/C97,0)</f>
        <v>25</v>
      </c>
      <c r="F97" s="3"/>
      <c r="G97" s="3"/>
      <c r="H97" s="1"/>
      <c r="I97" s="78"/>
      <c r="J97" s="7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60" t="s">
        <v>59</v>
      </c>
      <c r="B98" s="61" t="s">
        <v>50</v>
      </c>
      <c r="C98" s="93">
        <v>6</v>
      </c>
      <c r="D98" s="57">
        <v>40</v>
      </c>
      <c r="E98" s="58">
        <f t="shared" si="7"/>
        <v>6.666666666666667</v>
      </c>
      <c r="F98" s="3"/>
      <c r="G98" s="3"/>
      <c r="H98" s="1"/>
      <c r="I98" s="78"/>
      <c r="J98" s="7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60" t="s">
        <v>60</v>
      </c>
      <c r="B99" s="61" t="s">
        <v>50</v>
      </c>
      <c r="C99" s="94">
        <v>4</v>
      </c>
      <c r="D99" s="57">
        <v>10</v>
      </c>
      <c r="E99" s="58">
        <f t="shared" si="7"/>
        <v>2.5</v>
      </c>
      <c r="F99" s="3"/>
      <c r="G99" s="3"/>
      <c r="H99" s="1"/>
      <c r="I99" s="78"/>
      <c r="J99" s="7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60" t="s">
        <v>61</v>
      </c>
      <c r="B100" s="61" t="s">
        <v>50</v>
      </c>
      <c r="C100" s="94">
        <v>4</v>
      </c>
      <c r="D100" s="57">
        <v>10</v>
      </c>
      <c r="E100" s="58">
        <f t="shared" si="7"/>
        <v>2.5</v>
      </c>
      <c r="F100" s="3"/>
      <c r="G100" s="3"/>
      <c r="H100" s="1"/>
      <c r="I100" s="78"/>
      <c r="J100" s="7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60" t="s">
        <v>62</v>
      </c>
      <c r="B101" s="61" t="s">
        <v>50</v>
      </c>
      <c r="C101" s="93">
        <v>2</v>
      </c>
      <c r="D101" s="57">
        <v>27.05</v>
      </c>
      <c r="E101" s="58">
        <f t="shared" si="7"/>
        <v>13.525</v>
      </c>
      <c r="F101" s="3"/>
      <c r="G101" s="3"/>
      <c r="H101" s="1"/>
      <c r="I101" s="78"/>
      <c r="J101" s="7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0" t="s">
        <v>63</v>
      </c>
      <c r="B102" s="61" t="s">
        <v>64</v>
      </c>
      <c r="C102" s="93">
        <v>6</v>
      </c>
      <c r="D102" s="57">
        <v>80</v>
      </c>
      <c r="E102" s="58">
        <f t="shared" si="7"/>
        <v>13.333333333333334</v>
      </c>
      <c r="F102" s="3"/>
      <c r="G102" s="3"/>
      <c r="H102" s="1"/>
      <c r="I102" s="78"/>
      <c r="J102" s="7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0" t="s">
        <v>35</v>
      </c>
      <c r="B103" s="61" t="s">
        <v>36</v>
      </c>
      <c r="C103" s="46">
        <f>C52+C67</f>
        <v>2</v>
      </c>
      <c r="D103" s="63">
        <f>+SUM(E97:E102)</f>
        <v>63.525000000000006</v>
      </c>
      <c r="E103" s="63">
        <f>C103*D103</f>
        <v>127.05000000000001</v>
      </c>
      <c r="F103" s="3"/>
      <c r="G103" s="3"/>
      <c r="H103" s="1"/>
      <c r="I103" s="78"/>
      <c r="J103" s="7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74" t="s">
        <v>37</v>
      </c>
      <c r="E104" s="75">
        <f>$B$36</f>
        <v>1</v>
      </c>
      <c r="F104" s="76">
        <f>E103*E104</f>
        <v>127.05000000000001</v>
      </c>
      <c r="G104" s="3"/>
      <c r="H104" s="1"/>
      <c r="I104" s="78"/>
      <c r="J104" s="7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3"/>
      <c r="E105" s="3"/>
      <c r="F105" s="3"/>
      <c r="G105" s="3"/>
      <c r="H105" s="1"/>
      <c r="I105" s="78"/>
      <c r="J105" s="7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3"/>
      <c r="E106" s="3"/>
      <c r="F106" s="3"/>
      <c r="G106" s="3"/>
      <c r="H106" s="1"/>
      <c r="I106" s="78"/>
      <c r="J106" s="7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89" t="s">
        <v>65</v>
      </c>
      <c r="B107" s="95"/>
      <c r="C107" s="95"/>
      <c r="D107" s="96"/>
      <c r="E107" s="97"/>
      <c r="F107" s="98">
        <f>+F104</f>
        <v>127.05000000000001</v>
      </c>
      <c r="G107" s="3"/>
      <c r="H107" s="1"/>
      <c r="I107" s="78"/>
      <c r="J107" s="7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3"/>
      <c r="E108" s="3"/>
      <c r="F108" s="3"/>
      <c r="G108" s="3"/>
      <c r="H108" s="1"/>
      <c r="I108" s="78"/>
      <c r="J108" s="7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8" t="s">
        <v>66</v>
      </c>
      <c r="B109" s="1"/>
      <c r="C109" s="1"/>
      <c r="D109" s="3"/>
      <c r="E109" s="3"/>
      <c r="F109" s="3"/>
      <c r="G109" s="3"/>
      <c r="H109" s="1"/>
      <c r="I109" s="78"/>
      <c r="J109" s="7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99"/>
      <c r="C110" s="1"/>
      <c r="D110" s="3"/>
      <c r="E110" s="3"/>
      <c r="F110" s="3"/>
      <c r="G110" s="3"/>
      <c r="H110" s="1"/>
      <c r="I110" s="78"/>
      <c r="J110" s="7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 t="s">
        <v>67</v>
      </c>
      <c r="B111" s="1"/>
      <c r="C111" s="1"/>
      <c r="D111" s="3"/>
      <c r="E111" s="3"/>
      <c r="F111" s="3"/>
      <c r="G111" s="3"/>
      <c r="H111" s="1"/>
      <c r="I111" s="78"/>
      <c r="J111" s="7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3"/>
      <c r="E112" s="3"/>
      <c r="F112" s="3"/>
      <c r="G112" s="3"/>
      <c r="H112" s="1"/>
      <c r="I112" s="78"/>
      <c r="J112" s="7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9" t="s">
        <v>68</v>
      </c>
      <c r="B113" s="1"/>
      <c r="C113" s="1"/>
      <c r="D113" s="3"/>
      <c r="E113" s="3"/>
      <c r="F113" s="3"/>
      <c r="G113" s="3"/>
      <c r="H113" s="1"/>
      <c r="I113" s="78"/>
      <c r="J113" s="7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51" t="s">
        <v>17</v>
      </c>
      <c r="B114" s="52" t="s">
        <v>18</v>
      </c>
      <c r="C114" s="52" t="s">
        <v>11</v>
      </c>
      <c r="D114" s="53" t="s">
        <v>19</v>
      </c>
      <c r="E114" s="53" t="s">
        <v>20</v>
      </c>
      <c r="F114" s="54" t="s">
        <v>69</v>
      </c>
      <c r="G114" s="3"/>
      <c r="H114" s="1"/>
      <c r="I114" s="78"/>
      <c r="J114" s="7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55" t="s">
        <v>70</v>
      </c>
      <c r="B115" s="56" t="s">
        <v>50</v>
      </c>
      <c r="C115" s="56">
        <v>1</v>
      </c>
      <c r="D115" s="57">
        <v>720000</v>
      </c>
      <c r="E115" s="58">
        <f>C115*D115</f>
        <v>720000</v>
      </c>
      <c r="F115" s="3"/>
      <c r="G115" s="3"/>
      <c r="H115" s="1"/>
      <c r="I115" s="78"/>
      <c r="J115" s="7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60" t="s">
        <v>71</v>
      </c>
      <c r="B116" s="61" t="s">
        <v>72</v>
      </c>
      <c r="C116" s="65">
        <v>10</v>
      </c>
      <c r="D116" s="63"/>
      <c r="E116" s="63"/>
      <c r="F116" s="3"/>
      <c r="G116" s="3"/>
      <c r="H116" s="1"/>
      <c r="I116" s="78"/>
      <c r="J116" s="7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60" t="s">
        <v>73</v>
      </c>
      <c r="B117" s="61" t="s">
        <v>72</v>
      </c>
      <c r="C117" s="65">
        <v>0</v>
      </c>
      <c r="D117" s="63"/>
      <c r="E117" s="63"/>
      <c r="F117" s="100"/>
      <c r="G117" s="3"/>
      <c r="H117" s="1"/>
      <c r="I117" s="78"/>
      <c r="J117" s="7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60" t="s">
        <v>74</v>
      </c>
      <c r="B118" s="61" t="s">
        <v>5</v>
      </c>
      <c r="C118" s="101">
        <f>IFERROR(VLOOKUP(C116,'5. Depreciação'!A3:B17,2,FALSE),0)</f>
        <v>65.180000000000007</v>
      </c>
      <c r="D118" s="63">
        <f>E115</f>
        <v>720000</v>
      </c>
      <c r="E118" s="63">
        <f>C118*D118/100</f>
        <v>469296.00000000006</v>
      </c>
      <c r="F118" s="3"/>
      <c r="G118" s="3"/>
      <c r="H118" s="1"/>
      <c r="I118" s="78"/>
      <c r="J118" s="7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02" t="s">
        <v>75</v>
      </c>
      <c r="B119" s="103" t="s">
        <v>23</v>
      </c>
      <c r="C119" s="103">
        <v>120</v>
      </c>
      <c r="D119" s="104">
        <v>314160</v>
      </c>
      <c r="E119" s="104">
        <f>IFERROR(D119/C119,0)</f>
        <v>2618</v>
      </c>
      <c r="F119" s="3"/>
      <c r="G119" s="3"/>
      <c r="H119" s="1"/>
      <c r="I119" s="78"/>
      <c r="J119" s="7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67" t="s">
        <v>76</v>
      </c>
      <c r="B120" s="105" t="s">
        <v>50</v>
      </c>
      <c r="C120" s="65">
        <v>1</v>
      </c>
      <c r="D120" s="70">
        <f>E119</f>
        <v>2618</v>
      </c>
      <c r="E120" s="106">
        <f>C120*D120</f>
        <v>2618</v>
      </c>
      <c r="F120" s="3"/>
      <c r="G120" s="3"/>
      <c r="H120" s="1"/>
      <c r="I120" s="78"/>
      <c r="J120" s="7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07"/>
      <c r="B121" s="107"/>
      <c r="C121" s="107"/>
      <c r="D121" s="74" t="s">
        <v>37</v>
      </c>
      <c r="E121" s="75">
        <f>$B$36</f>
        <v>1</v>
      </c>
      <c r="F121" s="98">
        <f>E120*E121</f>
        <v>2618</v>
      </c>
      <c r="G121" s="3"/>
      <c r="H121" s="1"/>
      <c r="I121" s="78"/>
      <c r="J121" s="7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99" t="s">
        <v>77</v>
      </c>
      <c r="B123" s="1"/>
      <c r="C123" s="1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08" t="s">
        <v>17</v>
      </c>
      <c r="B124" s="109" t="s">
        <v>18</v>
      </c>
      <c r="C124" s="109" t="s">
        <v>11</v>
      </c>
      <c r="D124" s="53" t="s">
        <v>19</v>
      </c>
      <c r="E124" s="110" t="s">
        <v>20</v>
      </c>
      <c r="F124" s="54" t="s">
        <v>78</v>
      </c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0" t="s">
        <v>79</v>
      </c>
      <c r="B125" s="61" t="s">
        <v>50</v>
      </c>
      <c r="C125" s="56">
        <v>1</v>
      </c>
      <c r="D125" s="63">
        <f>D115</f>
        <v>720000</v>
      </c>
      <c r="E125" s="63">
        <f>C125*D125</f>
        <v>720000</v>
      </c>
      <c r="F125" s="100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60" t="s">
        <v>80</v>
      </c>
      <c r="B126" s="61" t="s">
        <v>5</v>
      </c>
      <c r="C126" s="111">
        <v>11.25</v>
      </c>
      <c r="D126" s="63"/>
      <c r="E126" s="63"/>
      <c r="F126" s="100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60" t="s">
        <v>81</v>
      </c>
      <c r="B127" s="61" t="s">
        <v>29</v>
      </c>
      <c r="C127" s="63">
        <f>IFERROR(IF(C117&lt;=C116,E115-(C118/(100*C116)*C117)*E115,E115-E118),0)</f>
        <v>720000</v>
      </c>
      <c r="D127" s="63"/>
      <c r="E127" s="63"/>
      <c r="F127" s="100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0" t="s">
        <v>82</v>
      </c>
      <c r="B128" s="61" t="s">
        <v>29</v>
      </c>
      <c r="C128" s="63">
        <f>IFERROR(IF(C117&gt;=C116,C127,((((C127)-(E115-E118))*(((C116-C117)+1)/(2*(C116-C117))))+(E115-E118))),0)</f>
        <v>508816.8</v>
      </c>
      <c r="D128" s="63"/>
      <c r="E128" s="63"/>
      <c r="F128" s="100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02" t="s">
        <v>83</v>
      </c>
      <c r="B129" s="103" t="s">
        <v>29</v>
      </c>
      <c r="C129" s="103"/>
      <c r="D129" s="104">
        <f>C126*C128/12/100</f>
        <v>4770.1575000000003</v>
      </c>
      <c r="E129" s="104">
        <f>D129</f>
        <v>4770.1575000000003</v>
      </c>
      <c r="F129" s="100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67" t="s">
        <v>76</v>
      </c>
      <c r="B130" s="105" t="s">
        <v>50</v>
      </c>
      <c r="C130" s="61">
        <f>C120</f>
        <v>1</v>
      </c>
      <c r="D130" s="70">
        <f>E129</f>
        <v>4770.1575000000003</v>
      </c>
      <c r="E130" s="106">
        <f>C130*D130</f>
        <v>4770.1575000000003</v>
      </c>
      <c r="F130" s="100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12"/>
      <c r="D131" s="74" t="s">
        <v>37</v>
      </c>
      <c r="E131" s="75">
        <f>$B$36</f>
        <v>1</v>
      </c>
      <c r="F131" s="98">
        <f>E130*E131</f>
        <v>4770.1575000000003</v>
      </c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3"/>
      <c r="E132" s="3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 t="s">
        <v>84</v>
      </c>
      <c r="B133" s="1"/>
      <c r="C133" s="1"/>
      <c r="D133" s="3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51" t="s">
        <v>17</v>
      </c>
      <c r="B134" s="52" t="s">
        <v>18</v>
      </c>
      <c r="C134" s="52" t="s">
        <v>11</v>
      </c>
      <c r="D134" s="53" t="s">
        <v>19</v>
      </c>
      <c r="E134" s="53" t="s">
        <v>20</v>
      </c>
      <c r="F134" s="54" t="s">
        <v>85</v>
      </c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55" t="s">
        <v>86</v>
      </c>
      <c r="B135" s="56" t="s">
        <v>50</v>
      </c>
      <c r="C135" s="57">
        <v>1</v>
      </c>
      <c r="D135" s="58">
        <f>0.01*$D$115</f>
        <v>7200</v>
      </c>
      <c r="E135" s="58">
        <f>D135*C135</f>
        <v>7200</v>
      </c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60" t="s">
        <v>87</v>
      </c>
      <c r="B136" s="61" t="s">
        <v>50</v>
      </c>
      <c r="C136" s="58">
        <f>C135</f>
        <v>1</v>
      </c>
      <c r="D136" s="86">
        <v>100</v>
      </c>
      <c r="E136" s="63">
        <f>C136*D136</f>
        <v>100</v>
      </c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67" t="s">
        <v>88</v>
      </c>
      <c r="B137" s="105" t="s">
        <v>23</v>
      </c>
      <c r="C137" s="105">
        <v>1</v>
      </c>
      <c r="D137" s="70">
        <f>SUM(E135:E136)</f>
        <v>7300</v>
      </c>
      <c r="E137" s="70">
        <f>D137/C137</f>
        <v>7300</v>
      </c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74" t="s">
        <v>37</v>
      </c>
      <c r="E138" s="75">
        <f>$B$36</f>
        <v>1</v>
      </c>
      <c r="F138" s="76">
        <f>E137*E138</f>
        <v>7300</v>
      </c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3"/>
      <c r="E139" s="3"/>
      <c r="F139" s="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</row>
    <row r="140" spans="1:26" ht="12.75" customHeight="1" x14ac:dyDescent="0.2">
      <c r="A140" s="1" t="s">
        <v>89</v>
      </c>
      <c r="B140" s="114"/>
      <c r="C140" s="1"/>
      <c r="D140" s="3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14"/>
      <c r="C141" s="1"/>
      <c r="D141" s="3"/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2">
      <c r="A142" s="67" t="s">
        <v>90</v>
      </c>
      <c r="B142" s="115">
        <v>105</v>
      </c>
      <c r="C142" s="1"/>
      <c r="D142" s="3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14"/>
      <c r="C143" s="1"/>
      <c r="D143" s="3"/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08" t="s">
        <v>17</v>
      </c>
      <c r="B144" s="109" t="s">
        <v>18</v>
      </c>
      <c r="C144" s="109" t="s">
        <v>91</v>
      </c>
      <c r="D144" s="110" t="s">
        <v>19</v>
      </c>
      <c r="E144" s="110" t="s">
        <v>20</v>
      </c>
      <c r="F144" s="54" t="s">
        <v>92</v>
      </c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0" t="s">
        <v>93</v>
      </c>
      <c r="B145" s="61" t="s">
        <v>94</v>
      </c>
      <c r="C145" s="116">
        <v>12</v>
      </c>
      <c r="D145" s="117">
        <v>5.99</v>
      </c>
      <c r="E145" s="63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60" t="s">
        <v>95</v>
      </c>
      <c r="B146" s="61" t="s">
        <v>96</v>
      </c>
      <c r="C146" s="79">
        <f>B142</f>
        <v>105</v>
      </c>
      <c r="D146" s="118">
        <f>IFERROR(+D145*C145,"-")</f>
        <v>71.88</v>
      </c>
      <c r="E146" s="63">
        <f>IFERROR(C146*D146,"-")</f>
        <v>7547.4</v>
      </c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60" t="s">
        <v>97</v>
      </c>
      <c r="B147" s="61" t="s">
        <v>98</v>
      </c>
      <c r="C147" s="116">
        <v>30</v>
      </c>
      <c r="D147" s="86">
        <v>13.2</v>
      </c>
      <c r="E147" s="6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60" t="s">
        <v>99</v>
      </c>
      <c r="B148" s="61" t="s">
        <v>96</v>
      </c>
      <c r="C148" s="79">
        <f>C146</f>
        <v>105</v>
      </c>
      <c r="D148" s="118">
        <f>+C147*D147/1000</f>
        <v>0.39600000000000002</v>
      </c>
      <c r="E148" s="63">
        <f>C148*D148</f>
        <v>41.580000000000005</v>
      </c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0" t="s">
        <v>100</v>
      </c>
      <c r="B149" s="61" t="s">
        <v>98</v>
      </c>
      <c r="C149" s="116">
        <v>40</v>
      </c>
      <c r="D149" s="86">
        <v>14.5</v>
      </c>
      <c r="E149" s="6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0" t="s">
        <v>101</v>
      </c>
      <c r="B150" s="61" t="s">
        <v>96</v>
      </c>
      <c r="C150" s="79">
        <f>C146</f>
        <v>105</v>
      </c>
      <c r="D150" s="118">
        <f>+C149*D149/1000</f>
        <v>0.57999999999999996</v>
      </c>
      <c r="E150" s="63">
        <f>C150*D150</f>
        <v>60.9</v>
      </c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60" t="s">
        <v>102</v>
      </c>
      <c r="B151" s="61" t="s">
        <v>103</v>
      </c>
      <c r="C151" s="116">
        <v>1</v>
      </c>
      <c r="D151" s="86">
        <v>21</v>
      </c>
      <c r="E151" s="6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60" t="s">
        <v>104</v>
      </c>
      <c r="B152" s="61" t="s">
        <v>96</v>
      </c>
      <c r="C152" s="79">
        <f>C146</f>
        <v>105</v>
      </c>
      <c r="D152" s="118">
        <f>+C151*D151/1000</f>
        <v>2.1000000000000001E-2</v>
      </c>
      <c r="E152" s="63">
        <f>C152*D152</f>
        <v>2.2050000000000001</v>
      </c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67" t="s">
        <v>105</v>
      </c>
      <c r="B153" s="105" t="s">
        <v>106</v>
      </c>
      <c r="C153" s="119"/>
      <c r="D153" s="120">
        <f>IFERROR(D146+D148+D150+D152,0)</f>
        <v>72.876999999999995</v>
      </c>
      <c r="E153" s="6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3"/>
      <c r="E154" s="3"/>
      <c r="F154" s="98">
        <f>SUM(E145:E152)</f>
        <v>7652.0849999999991</v>
      </c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2">
      <c r="A155" s="1"/>
      <c r="B155" s="1"/>
      <c r="C155" s="1"/>
      <c r="D155" s="3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 t="s">
        <v>107</v>
      </c>
      <c r="B156" s="1"/>
      <c r="C156" s="1"/>
      <c r="D156" s="3"/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51" t="s">
        <v>17</v>
      </c>
      <c r="B157" s="52" t="s">
        <v>18</v>
      </c>
      <c r="C157" s="52" t="s">
        <v>11</v>
      </c>
      <c r="D157" s="53" t="s">
        <v>19</v>
      </c>
      <c r="E157" s="53" t="s">
        <v>20</v>
      </c>
      <c r="F157" s="54" t="s">
        <v>108</v>
      </c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55" t="s">
        <v>109</v>
      </c>
      <c r="B158" s="56" t="s">
        <v>110</v>
      </c>
      <c r="C158" s="79">
        <f>C146</f>
        <v>105</v>
      </c>
      <c r="D158" s="57">
        <v>1.1000000000000001</v>
      </c>
      <c r="E158" s="58">
        <f>C158*D158</f>
        <v>115.50000000000001</v>
      </c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3"/>
      <c r="E159" s="3"/>
      <c r="F159" s="98">
        <f>E158</f>
        <v>115.50000000000001</v>
      </c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3"/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 t="s">
        <v>111</v>
      </c>
      <c r="B161" s="1"/>
      <c r="C161" s="1"/>
      <c r="D161" s="3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1" t="s">
        <v>17</v>
      </c>
      <c r="B162" s="52" t="s">
        <v>18</v>
      </c>
      <c r="C162" s="52" t="s">
        <v>11</v>
      </c>
      <c r="D162" s="53" t="s">
        <v>19</v>
      </c>
      <c r="E162" s="53" t="s">
        <v>20</v>
      </c>
      <c r="F162" s="54" t="s">
        <v>112</v>
      </c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5" t="s">
        <v>113</v>
      </c>
      <c r="B163" s="56" t="s">
        <v>50</v>
      </c>
      <c r="C163" s="121">
        <v>4</v>
      </c>
      <c r="D163" s="57">
        <v>1900</v>
      </c>
      <c r="E163" s="58">
        <f>C163*D163</f>
        <v>7600</v>
      </c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5" t="s">
        <v>114</v>
      </c>
      <c r="B164" s="56" t="s">
        <v>50</v>
      </c>
      <c r="C164" s="121">
        <v>1</v>
      </c>
      <c r="D164" s="58"/>
      <c r="E164" s="58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5" t="s">
        <v>115</v>
      </c>
      <c r="B165" s="56" t="s">
        <v>50</v>
      </c>
      <c r="C165" s="58">
        <v>1</v>
      </c>
      <c r="D165" s="57">
        <v>1800</v>
      </c>
      <c r="E165" s="58">
        <f>C165*D165</f>
        <v>1800</v>
      </c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0" t="s">
        <v>116</v>
      </c>
      <c r="B166" s="61" t="s">
        <v>117</v>
      </c>
      <c r="C166" s="122">
        <v>15800</v>
      </c>
      <c r="D166" s="63">
        <f>E163+E165</f>
        <v>9400</v>
      </c>
      <c r="E166" s="63">
        <f>IFERROR(D166/C166,"-")</f>
        <v>0.59493670886075944</v>
      </c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60" t="s">
        <v>118</v>
      </c>
      <c r="B167" s="61" t="s">
        <v>119</v>
      </c>
      <c r="C167" s="79">
        <f>B142</f>
        <v>105</v>
      </c>
      <c r="D167" s="63">
        <f>E166</f>
        <v>0.59493670886075944</v>
      </c>
      <c r="E167" s="63">
        <f>IFERROR(C167*D167,0)</f>
        <v>62.46835443037974</v>
      </c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3"/>
      <c r="E168" s="3"/>
      <c r="F168" s="98">
        <f>E167</f>
        <v>62.46835443037974</v>
      </c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3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3"/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89" t="s">
        <v>120</v>
      </c>
      <c r="B171" s="90"/>
      <c r="C171" s="90"/>
      <c r="D171" s="30"/>
      <c r="E171" s="91"/>
      <c r="F171" s="98">
        <f>+SUM(F115:F170)</f>
        <v>22518.210854430381</v>
      </c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3"/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8" t="s">
        <v>121</v>
      </c>
      <c r="B173" s="18"/>
      <c r="C173" s="18"/>
      <c r="D173" s="17"/>
      <c r="E173" s="17"/>
      <c r="F173" s="69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3"/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51" t="s">
        <v>17</v>
      </c>
      <c r="B175" s="52" t="s">
        <v>18</v>
      </c>
      <c r="C175" s="52" t="s">
        <v>11</v>
      </c>
      <c r="D175" s="53" t="s">
        <v>19</v>
      </c>
      <c r="E175" s="53" t="s">
        <v>20</v>
      </c>
      <c r="F175" s="54" t="s">
        <v>122</v>
      </c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60" t="s">
        <v>123</v>
      </c>
      <c r="B176" s="123" t="s">
        <v>124</v>
      </c>
      <c r="C176" s="46">
        <f>C120</f>
        <v>1</v>
      </c>
      <c r="D176" s="86">
        <v>189.07</v>
      </c>
      <c r="E176" s="63">
        <f>+D176*C176</f>
        <v>189.07</v>
      </c>
      <c r="F176" s="100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60" t="s">
        <v>125</v>
      </c>
      <c r="B177" s="123" t="s">
        <v>23</v>
      </c>
      <c r="C177" s="61">
        <v>60</v>
      </c>
      <c r="D177" s="124">
        <f>SUM(E176)</f>
        <v>189.07</v>
      </c>
      <c r="E177" s="124">
        <f>+D177/C177</f>
        <v>3.1511666666666667</v>
      </c>
      <c r="F177" s="100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60" t="s">
        <v>126</v>
      </c>
      <c r="B178" s="61" t="s">
        <v>50</v>
      </c>
      <c r="C178" s="46">
        <f>+C176</f>
        <v>1</v>
      </c>
      <c r="D178" s="86">
        <v>100</v>
      </c>
      <c r="E178" s="63">
        <f>C178*D178</f>
        <v>100</v>
      </c>
      <c r="F178" s="100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60" t="s">
        <v>127</v>
      </c>
      <c r="B179" s="123" t="s">
        <v>23</v>
      </c>
      <c r="C179" s="61">
        <v>1</v>
      </c>
      <c r="D179" s="124">
        <v>89.25</v>
      </c>
      <c r="E179" s="124">
        <f>+D179/C179</f>
        <v>89.25</v>
      </c>
      <c r="F179" s="100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25"/>
      <c r="B180" s="125"/>
      <c r="C180" s="125"/>
      <c r="D180" s="74" t="s">
        <v>37</v>
      </c>
      <c r="E180" s="75">
        <f>$B$36</f>
        <v>1</v>
      </c>
      <c r="F180" s="98">
        <f>(E177+E179)*E180</f>
        <v>92.401166666666668</v>
      </c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3"/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89" t="s">
        <v>128</v>
      </c>
      <c r="B182" s="90"/>
      <c r="C182" s="90"/>
      <c r="D182" s="30"/>
      <c r="E182" s="91"/>
      <c r="F182" s="98">
        <f>+F180</f>
        <v>92.401166666666668</v>
      </c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89" t="s">
        <v>129</v>
      </c>
      <c r="B184" s="95"/>
      <c r="C184" s="95"/>
      <c r="D184" s="96"/>
      <c r="E184" s="126" t="s">
        <v>130</v>
      </c>
      <c r="F184" s="83">
        <f>'7.Destinação final e transporte'!F10</f>
        <v>1434.3</v>
      </c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89" t="s">
        <v>131</v>
      </c>
      <c r="B186" s="95"/>
      <c r="C186" s="95"/>
      <c r="D186" s="96"/>
      <c r="E186" s="97"/>
      <c r="F186" s="83">
        <f>+F90+F107+F171+F182+F184</f>
        <v>33507.326036315288</v>
      </c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3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8" t="s">
        <v>132</v>
      </c>
      <c r="B188" s="1"/>
      <c r="C188" s="1"/>
      <c r="D188" s="3"/>
      <c r="E188" s="3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3"/>
      <c r="E189" s="3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51" t="s">
        <v>17</v>
      </c>
      <c r="B190" s="52" t="s">
        <v>18</v>
      </c>
      <c r="C190" s="52" t="s">
        <v>11</v>
      </c>
      <c r="D190" s="53" t="s">
        <v>19</v>
      </c>
      <c r="E190" s="53" t="s">
        <v>20</v>
      </c>
      <c r="F190" s="54" t="s">
        <v>133</v>
      </c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55" t="s">
        <v>134</v>
      </c>
      <c r="B191" s="56" t="s">
        <v>5</v>
      </c>
      <c r="C191" s="71">
        <f>'4.BDI'!C20</f>
        <v>0.26790000000000003</v>
      </c>
      <c r="D191" s="58">
        <f>F186</f>
        <v>33507.326036315288</v>
      </c>
      <c r="E191" s="58">
        <f>C191*D191</f>
        <v>8976.6126451288674</v>
      </c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3"/>
      <c r="E192" s="3"/>
      <c r="F192" s="98">
        <f>+E191</f>
        <v>8976.6126451288674</v>
      </c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3"/>
      <c r="E193" s="3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89" t="s">
        <v>135</v>
      </c>
      <c r="B194" s="95"/>
      <c r="C194" s="95"/>
      <c r="D194" s="96"/>
      <c r="E194" s="126" t="s">
        <v>130</v>
      </c>
      <c r="F194" s="83">
        <f>F192</f>
        <v>8976.6126451288674</v>
      </c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8"/>
      <c r="B195" s="18"/>
      <c r="C195" s="18"/>
      <c r="D195" s="17"/>
      <c r="E195" s="17"/>
      <c r="F195" s="69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89" t="s">
        <v>136</v>
      </c>
      <c r="B196" s="95"/>
      <c r="C196" s="95"/>
      <c r="D196" s="96"/>
      <c r="E196" s="126" t="s">
        <v>137</v>
      </c>
      <c r="F196" s="83">
        <f>F186+F194</f>
        <v>42483.938681444153</v>
      </c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27"/>
      <c r="B197" s="127"/>
      <c r="C197" s="127"/>
      <c r="D197" s="128"/>
      <c r="E197" s="128"/>
      <c r="F197" s="128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29" t="s">
        <v>138</v>
      </c>
      <c r="B198" s="130"/>
      <c r="C198" s="131"/>
      <c r="D198" s="132"/>
      <c r="E198" s="132" t="s">
        <v>139</v>
      </c>
      <c r="F198" s="133">
        <v>140</v>
      </c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3"/>
      <c r="E199" s="3"/>
      <c r="F199" s="100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29" t="s">
        <v>140</v>
      </c>
      <c r="B200" s="130"/>
      <c r="C200" s="131"/>
      <c r="D200" s="132"/>
      <c r="E200" s="134" t="s">
        <v>141</v>
      </c>
      <c r="F200" s="135">
        <f>F196/F198</f>
        <v>303.45670486745826</v>
      </c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3"/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3"/>
      <c r="E202" s="3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3">
      <c r="A203" s="245" t="s">
        <v>142</v>
      </c>
      <c r="B203" s="246"/>
      <c r="C203" s="246"/>
      <c r="D203" s="246"/>
      <c r="E203" s="246"/>
      <c r="F203" s="246"/>
      <c r="G203" s="24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 t="s">
        <v>143</v>
      </c>
      <c r="B204" s="1"/>
      <c r="C204" s="1"/>
      <c r="D204" s="3"/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3"/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3"/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3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3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3"/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3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3"/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3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3"/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3"/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3"/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3"/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3"/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3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3"/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3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3"/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3"/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3"/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3"/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3"/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3"/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3"/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3"/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3"/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3"/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3"/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3"/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3"/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3"/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3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3"/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3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3"/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3"/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3"/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3"/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3"/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3"/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3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3"/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3"/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3"/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3"/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3"/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3"/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3"/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3"/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3"/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3"/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3"/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3"/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3"/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3"/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3"/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3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3"/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3"/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3"/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3"/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3"/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3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3"/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3"/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3"/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3"/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3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3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3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3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3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3"/>
      <c r="E297" s="3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3"/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3"/>
      <c r="E299" s="3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3"/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3"/>
      <c r="E301" s="3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3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3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3"/>
      <c r="E304" s="3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3"/>
      <c r="E305" s="3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3"/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3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3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3"/>
      <c r="E309" s="3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3"/>
      <c r="E310" s="3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3"/>
      <c r="E311" s="3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3"/>
      <c r="E312" s="3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3"/>
      <c r="E313" s="3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3"/>
      <c r="E314" s="3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3"/>
      <c r="E315" s="3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3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3"/>
      <c r="E317" s="3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3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3"/>
      <c r="E319" s="3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3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3"/>
      <c r="E321" s="3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3"/>
      <c r="E322" s="3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3"/>
      <c r="E323" s="3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3"/>
      <c r="E324" s="3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3"/>
      <c r="E325" s="3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3"/>
      <c r="E326" s="3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3"/>
      <c r="E327" s="3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3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3"/>
      <c r="E329" s="3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3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3"/>
      <c r="E331" s="3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3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3"/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3"/>
      <c r="E334" s="3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3"/>
      <c r="E335" s="3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3"/>
      <c r="E336" s="3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3"/>
      <c r="E337" s="3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3"/>
      <c r="E338" s="3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3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3"/>
      <c r="E340" s="3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3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3"/>
      <c r="E342" s="3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3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3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3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3"/>
      <c r="E346" s="3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3"/>
      <c r="E347" s="3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3"/>
      <c r="E348" s="3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3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3"/>
      <c r="E350" s="3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3"/>
      <c r="E351" s="3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3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3"/>
      <c r="E353" s="3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3"/>
      <c r="E354" s="3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3"/>
      <c r="E355" s="3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3"/>
      <c r="E356" s="3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3"/>
      <c r="E358" s="3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3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3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3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3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3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3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3"/>
      <c r="E367" s="3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3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3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3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3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3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3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3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3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3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3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3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3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3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3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3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3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3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3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3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3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3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3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3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3"/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9">
    <mergeCell ref="A76:E76"/>
    <mergeCell ref="A203:G203"/>
    <mergeCell ref="A2:F2"/>
    <mergeCell ref="A3:F3"/>
    <mergeCell ref="A5:F5"/>
    <mergeCell ref="A13:C13"/>
    <mergeCell ref="A27:E27"/>
    <mergeCell ref="A28:D28"/>
    <mergeCell ref="A33:D33"/>
  </mergeCells>
  <hyperlinks>
    <hyperlink ref="A16" location="Google_Sheet_Link_883616420" display="       3.1.1. Depreciação       "/>
    <hyperlink ref="A17" location="Google_Sheet_Link_1983329609" display="       3.1.2. Remuneração do Capital       "/>
    <hyperlink ref="A113" location="Google_Sheet_Link_883616420" display="3.1.1. Depreciação"/>
    <hyperlink ref="A123" location="Google_Sheet_Link_1983329609" display="3.1.2. Remuneração do Capital"/>
  </hyperlinks>
  <pageMargins left="0.9055118110236221" right="0.51181102362204722" top="0.74803149606299213" bottom="0.74803149606299213" header="0" footer="0"/>
  <pageSetup paperSize="9" fitToHeight="0" orientation="portrait"/>
  <headerFooter>
    <oddFooter>&amp;R&amp;P 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13.7109375" customWidth="1"/>
    <col min="2" max="2" width="39.7109375" customWidth="1"/>
    <col min="3" max="3" width="14.7109375" customWidth="1"/>
    <col min="4" max="4" width="37.28515625" customWidth="1"/>
    <col min="5" max="10" width="9.140625" customWidth="1"/>
    <col min="11" max="11" width="11" customWidth="1"/>
    <col min="12" max="24" width="9.140625" customWidth="1"/>
    <col min="25" max="26" width="12.7109375" customWidth="1"/>
  </cols>
  <sheetData>
    <row r="1" spans="1:26" ht="12.75" customHeight="1" x14ac:dyDescent="0.2">
      <c r="A1" s="136"/>
      <c r="B1" s="137"/>
      <c r="C1" s="137"/>
      <c r="D1" s="137"/>
      <c r="E1" s="137"/>
      <c r="F1" s="137"/>
      <c r="G1" s="138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2.75" customHeight="1" x14ac:dyDescent="0.2">
      <c r="A2" s="137"/>
      <c r="B2" s="137"/>
      <c r="C2" s="137"/>
      <c r="D2" s="137"/>
      <c r="E2" s="137"/>
      <c r="F2" s="137"/>
      <c r="G2" s="138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5" customHeight="1" x14ac:dyDescent="0.2">
      <c r="A3" s="137"/>
      <c r="B3" s="137"/>
      <c r="C3" s="137"/>
      <c r="D3" s="138"/>
      <c r="E3" s="138"/>
      <c r="F3" s="138"/>
      <c r="G3" s="138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</row>
    <row r="4" spans="1:26" ht="15" customHeight="1" x14ac:dyDescent="0.2">
      <c r="A4" s="139"/>
      <c r="B4" s="139"/>
      <c r="C4" s="139"/>
      <c r="D4" s="137"/>
      <c r="E4" s="137"/>
      <c r="F4" s="137"/>
      <c r="G4" s="138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spans="1:26" ht="16.5" customHeight="1" x14ac:dyDescent="0.25">
      <c r="A5" s="264" t="s">
        <v>144</v>
      </c>
      <c r="B5" s="252"/>
      <c r="C5" s="253"/>
      <c r="D5" s="138"/>
      <c r="E5" s="138"/>
      <c r="F5" s="138"/>
      <c r="G5" s="138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pans="1:26" ht="12.75" customHeight="1" x14ac:dyDescent="0.2">
      <c r="A6" s="140" t="s">
        <v>145</v>
      </c>
      <c r="B6" s="141" t="s">
        <v>146</v>
      </c>
      <c r="C6" s="142" t="s">
        <v>147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spans="1:26" ht="12.75" customHeight="1" x14ac:dyDescent="0.2">
      <c r="A7" s="140" t="s">
        <v>148</v>
      </c>
      <c r="B7" s="141" t="s">
        <v>149</v>
      </c>
      <c r="C7" s="143">
        <v>0.2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</row>
    <row r="8" spans="1:26" ht="12.75" customHeight="1" x14ac:dyDescent="0.2">
      <c r="A8" s="140" t="s">
        <v>150</v>
      </c>
      <c r="B8" s="141" t="s">
        <v>151</v>
      </c>
      <c r="C8" s="143">
        <v>1.4999999999999999E-2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spans="1:26" ht="12.75" customHeight="1" x14ac:dyDescent="0.2">
      <c r="A9" s="140" t="s">
        <v>152</v>
      </c>
      <c r="B9" s="141" t="s">
        <v>153</v>
      </c>
      <c r="C9" s="143">
        <v>0.01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 ht="12.75" customHeight="1" x14ac:dyDescent="0.2">
      <c r="A10" s="140" t="s">
        <v>154</v>
      </c>
      <c r="B10" s="141" t="s">
        <v>155</v>
      </c>
      <c r="C10" s="143">
        <v>2E-3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ht="12.75" customHeight="1" x14ac:dyDescent="0.2">
      <c r="A11" s="140" t="s">
        <v>156</v>
      </c>
      <c r="B11" s="141" t="s">
        <v>157</v>
      </c>
      <c r="C11" s="143">
        <v>6.0000000000000001E-3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 ht="12.75" customHeight="1" x14ac:dyDescent="0.2">
      <c r="A12" s="140" t="s">
        <v>158</v>
      </c>
      <c r="B12" s="141" t="s">
        <v>159</v>
      </c>
      <c r="C12" s="143">
        <v>2.5000000000000001E-2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spans="1:26" ht="12.75" customHeight="1" x14ac:dyDescent="0.2">
      <c r="A13" s="140" t="s">
        <v>160</v>
      </c>
      <c r="B13" s="141" t="s">
        <v>161</v>
      </c>
      <c r="C13" s="143">
        <v>0.03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1:26" ht="12.75" customHeight="1" x14ac:dyDescent="0.2">
      <c r="A14" s="140" t="s">
        <v>162</v>
      </c>
      <c r="B14" s="141" t="s">
        <v>163</v>
      </c>
      <c r="C14" s="143">
        <v>0.08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spans="1:26" ht="12.75" customHeight="1" x14ac:dyDescent="0.25">
      <c r="A15" s="140" t="s">
        <v>164</v>
      </c>
      <c r="B15" s="144" t="s">
        <v>165</v>
      </c>
      <c r="C15" s="145">
        <f>SUM(C7:C14)</f>
        <v>0.36800000000000005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pans="1:26" ht="12.75" customHeight="1" x14ac:dyDescent="0.2">
      <c r="A16" s="146"/>
      <c r="B16" s="147"/>
      <c r="C16" s="148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spans="1:26" ht="12.75" customHeight="1" x14ac:dyDescent="0.2">
      <c r="A17" s="140" t="s">
        <v>166</v>
      </c>
      <c r="B17" s="141" t="s">
        <v>167</v>
      </c>
      <c r="C17" s="143">
        <f>ROUND(IF('3.CAGED'!C28&gt;24,(1-12/'3.CAGED'!C28)*0.1111,0.1111-C26),4)</f>
        <v>6.1899999999999997E-2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spans="1:26" ht="12.75" customHeight="1" x14ac:dyDescent="0.2">
      <c r="A18" s="140" t="s">
        <v>168</v>
      </c>
      <c r="B18" s="141" t="s">
        <v>169</v>
      </c>
      <c r="C18" s="143">
        <f>ROUND('3.CAGED'!C32/'3.CAGED'!C29,4)</f>
        <v>8.3299999999999999E-2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spans="1:26" ht="12.75" customHeight="1" x14ac:dyDescent="0.2">
      <c r="A19" s="140" t="s">
        <v>170</v>
      </c>
      <c r="B19" s="141" t="s">
        <v>171</v>
      </c>
      <c r="C19" s="143">
        <v>5.9999999999999995E-4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spans="1:26" ht="12.75" customHeight="1" x14ac:dyDescent="0.2">
      <c r="A20" s="140" t="s">
        <v>172</v>
      </c>
      <c r="B20" s="141" t="s">
        <v>173</v>
      </c>
      <c r="C20" s="143">
        <v>8.2000000000000007E-3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</row>
    <row r="21" spans="1:26" ht="12.75" customHeight="1" x14ac:dyDescent="0.2">
      <c r="A21" s="140" t="s">
        <v>174</v>
      </c>
      <c r="B21" s="141" t="s">
        <v>175</v>
      </c>
      <c r="C21" s="143">
        <v>3.0999999999999999E-3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</row>
    <row r="22" spans="1:26" ht="12.75" customHeight="1" x14ac:dyDescent="0.2">
      <c r="A22" s="140" t="s">
        <v>176</v>
      </c>
      <c r="B22" s="141" t="s">
        <v>177</v>
      </c>
      <c r="C22" s="143">
        <v>1.66E-2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ht="12.75" customHeight="1" x14ac:dyDescent="0.25">
      <c r="A23" s="140" t="s">
        <v>178</v>
      </c>
      <c r="B23" s="144" t="s">
        <v>179</v>
      </c>
      <c r="C23" s="145">
        <f>SUM(C17:C22)</f>
        <v>0.17369999999999999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4" spans="1:26" ht="12.75" customHeight="1" x14ac:dyDescent="0.2">
      <c r="A24" s="146"/>
      <c r="B24" s="147"/>
      <c r="C24" s="148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spans="1:26" ht="12.75" customHeight="1" x14ac:dyDescent="0.2">
      <c r="A25" s="140" t="s">
        <v>180</v>
      </c>
      <c r="B25" s="141" t="s">
        <v>181</v>
      </c>
      <c r="C25" s="143">
        <f>ROUND(('3.CAGED'!C33) *'3.CAGED'!C26/'3.CAGED'!C29,4)</f>
        <v>2.5600000000000001E-2</v>
      </c>
      <c r="D25" s="136"/>
      <c r="E25" s="149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spans="1:26" ht="12.75" customHeight="1" x14ac:dyDescent="0.2">
      <c r="A26" s="140" t="s">
        <v>182</v>
      </c>
      <c r="B26" s="141" t="s">
        <v>183</v>
      </c>
      <c r="C26" s="143">
        <f>ROUND(IF('3.CAGED'!C28&gt;12,12/'3.CAGED'!C28*0.1111,0.1111),4)</f>
        <v>4.9200000000000001E-2</v>
      </c>
      <c r="D26" s="136"/>
      <c r="E26" s="136"/>
      <c r="F26" s="136"/>
      <c r="G26" s="136"/>
      <c r="H26" s="150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</row>
    <row r="27" spans="1:26" ht="12.75" customHeight="1" x14ac:dyDescent="0.2">
      <c r="A27" s="140" t="s">
        <v>184</v>
      </c>
      <c r="B27" s="141" t="s">
        <v>185</v>
      </c>
      <c r="C27" s="143">
        <f>C25*C26</f>
        <v>1.2595200000000001E-3</v>
      </c>
      <c r="D27" s="136"/>
      <c r="E27" s="149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spans="1:26" ht="12.75" customHeight="1" x14ac:dyDescent="0.2">
      <c r="A28" s="140" t="s">
        <v>186</v>
      </c>
      <c r="B28" s="141" t="s">
        <v>187</v>
      </c>
      <c r="C28" s="143">
        <f>ROUND(('3.CAGED'!C29+'3.CAGED'!C30+'3.CAGED'!C32)/'3.CAGED'!C27*'3.CAGED'!C34*'3.CAGED'!C35*'3.CAGED'!C26/'3.CAGED'!C29,4)</f>
        <v>2.0500000000000001E-2</v>
      </c>
      <c r="D28" s="136"/>
      <c r="E28" s="136"/>
      <c r="F28" s="136"/>
      <c r="G28" s="149"/>
      <c r="H28" s="150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spans="1:26" ht="12.75" customHeight="1" x14ac:dyDescent="0.2">
      <c r="A29" s="140" t="s">
        <v>188</v>
      </c>
      <c r="B29" s="141" t="s">
        <v>189</v>
      </c>
      <c r="C29" s="143">
        <f>ROUND(('3.CAGED'!C31/'3.CAGED'!C29)*'3.CAGED'!C26/12,4)</f>
        <v>1.8E-3</v>
      </c>
      <c r="D29" s="136"/>
      <c r="E29" s="149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spans="1:26" ht="12.75" customHeight="1" x14ac:dyDescent="0.25">
      <c r="A30" s="140" t="s">
        <v>190</v>
      </c>
      <c r="B30" s="144" t="s">
        <v>191</v>
      </c>
      <c r="C30" s="145">
        <f>SUM(C25:C29)</f>
        <v>9.8359520000000006E-2</v>
      </c>
      <c r="D30" s="136"/>
      <c r="E30" s="136"/>
      <c r="F30" s="136"/>
      <c r="G30" s="149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spans="1:26" ht="12.75" customHeight="1" x14ac:dyDescent="0.2">
      <c r="A31" s="146"/>
      <c r="B31" s="147"/>
      <c r="C31" s="148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pans="1:26" ht="12.75" customHeight="1" x14ac:dyDescent="0.2">
      <c r="A32" s="140" t="s">
        <v>192</v>
      </c>
      <c r="B32" s="141" t="s">
        <v>193</v>
      </c>
      <c r="C32" s="143">
        <f>ROUND(C15*C23,4)</f>
        <v>6.3899999999999998E-2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spans="1:26" ht="12.75" customHeight="1" x14ac:dyDescent="0.2">
      <c r="A33" s="140" t="s">
        <v>194</v>
      </c>
      <c r="B33" s="151" t="s">
        <v>195</v>
      </c>
      <c r="C33" s="143">
        <f>ROUND((C25*C14),4)</f>
        <v>2E-3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spans="1:26" ht="12.75" customHeight="1" x14ac:dyDescent="0.25">
      <c r="A34" s="140" t="s">
        <v>196</v>
      </c>
      <c r="B34" s="144" t="s">
        <v>197</v>
      </c>
      <c r="C34" s="145">
        <f>SUM(C32:C33)</f>
        <v>6.59E-2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spans="1:26" ht="12.75" customHeight="1" x14ac:dyDescent="0.25">
      <c r="A35" s="152"/>
      <c r="B35" s="153" t="s">
        <v>198</v>
      </c>
      <c r="C35" s="154">
        <f>C34+C30+C23+C15</f>
        <v>0.70595951999999995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spans="1:26" ht="12.75" customHeight="1" x14ac:dyDescent="0.2">
      <c r="A36" s="136"/>
      <c r="B36" s="136"/>
      <c r="C36" s="149"/>
      <c r="D36" s="15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spans="1:26" ht="12.75" customHeight="1" x14ac:dyDescent="0.2">
      <c r="A37" s="136"/>
      <c r="B37" s="136"/>
      <c r="C37" s="149"/>
      <c r="D37" s="155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spans="1:26" ht="12.75" customHeight="1" x14ac:dyDescent="0.2">
      <c r="A38" s="136"/>
      <c r="B38" s="136"/>
      <c r="C38" s="149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spans="1:26" ht="12.75" customHeight="1" x14ac:dyDescent="0.2">
      <c r="A39" s="136"/>
      <c r="B39" s="136"/>
      <c r="C39" s="149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spans="1:26" ht="12.75" customHeight="1" x14ac:dyDescent="0.2">
      <c r="A40" s="136"/>
      <c r="B40" s="136"/>
      <c r="C40" s="149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spans="1:26" ht="12.75" customHeight="1" x14ac:dyDescent="0.2">
      <c r="A41" s="136"/>
      <c r="B41" s="136"/>
      <c r="C41" s="149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spans="1:26" ht="12.75" customHeight="1" x14ac:dyDescent="0.2">
      <c r="A42" s="136"/>
      <c r="B42" s="136"/>
      <c r="C42" s="149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spans="1:26" ht="12.75" customHeight="1" x14ac:dyDescent="0.2">
      <c r="A43" s="136"/>
      <c r="B43" s="136"/>
      <c r="C43" s="149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spans="1:26" ht="12.75" customHeight="1" x14ac:dyDescent="0.2">
      <c r="A44" s="136"/>
      <c r="B44" s="136"/>
      <c r="C44" s="149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spans="1:26" ht="12.75" customHeight="1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spans="1:26" ht="12.75" customHeight="1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spans="1:26" ht="12.75" customHeight="1" x14ac:dyDescent="0.2">
      <c r="A47" s="136"/>
      <c r="B47" s="149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spans="1:26" ht="12.75" customHeight="1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spans="1:26" ht="12.75" customHeight="1" x14ac:dyDescent="0.2">
      <c r="A49" s="136"/>
      <c r="B49" s="149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spans="1:26" ht="12.75" customHeight="1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</row>
    <row r="51" spans="1:26" ht="12.75" customHeight="1" x14ac:dyDescent="0.2">
      <c r="A51" s="136"/>
      <c r="B51" s="149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spans="1:26" ht="12.75" customHeight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spans="1:26" ht="12.75" customHeight="1" x14ac:dyDescent="0.2">
      <c r="A53" s="136"/>
      <c r="B53" s="149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spans="1:26" ht="12.75" customHeight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spans="1:26" ht="12.75" customHeight="1" x14ac:dyDescent="0.2">
      <c r="A55" s="136"/>
      <c r="B55" s="149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</row>
    <row r="56" spans="1:26" ht="12.75" customHeight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spans="1:26" ht="12.75" customHeight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spans="1:26" ht="12.75" customHeight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spans="1:26" ht="12.75" customHeight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spans="1:26" ht="12.75" customHeight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spans="1:26" ht="12.75" customHeight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spans="1:26" ht="12.75" customHeight="1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spans="1:26" ht="12.75" customHeight="1" x14ac:dyDescent="0.2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spans="1:26" ht="12.75" customHeight="1" x14ac:dyDescent="0.2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spans="1:26" ht="12.75" customHeight="1" x14ac:dyDescent="0.2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spans="1:26" ht="12.75" customHeight="1" x14ac:dyDescent="0.2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:26" ht="12.75" customHeight="1" x14ac:dyDescent="0.2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spans="1:26" ht="12.75" customHeight="1" x14ac:dyDescent="0.2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spans="1:26" ht="12.75" customHeight="1" x14ac:dyDescent="0.2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spans="1:26" ht="12.75" customHeight="1" x14ac:dyDescent="0.2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spans="1:26" ht="12.75" customHeight="1" x14ac:dyDescent="0.2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spans="1:26" ht="12.75" customHeight="1" x14ac:dyDescent="0.2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spans="1:26" ht="12.75" customHeight="1" x14ac:dyDescent="0.2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spans="1:26" ht="12.75" customHeight="1" x14ac:dyDescent="0.2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spans="1:26" ht="12.75" customHeight="1" x14ac:dyDescent="0.2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  <row r="76" spans="1:26" ht="12.75" customHeight="1" x14ac:dyDescent="0.2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</row>
    <row r="77" spans="1:26" ht="12.75" customHeight="1" x14ac:dyDescent="0.2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</row>
    <row r="78" spans="1:26" ht="12.75" customHeight="1" x14ac:dyDescent="0.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</row>
    <row r="79" spans="1:26" ht="12.75" customHeight="1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</row>
    <row r="80" spans="1:26" ht="12.75" customHeight="1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</row>
    <row r="81" spans="1:26" ht="12.75" customHeight="1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</row>
    <row r="82" spans="1:26" ht="12.75" customHeight="1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</row>
    <row r="83" spans="1:26" ht="12.75" customHeight="1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</row>
    <row r="84" spans="1:26" ht="12.75" customHeight="1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</row>
    <row r="85" spans="1:26" ht="12.75" customHeight="1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</row>
    <row r="86" spans="1:26" ht="12.75" customHeight="1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</row>
    <row r="87" spans="1:26" ht="12.75" customHeight="1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spans="1:26" ht="12.75" customHeight="1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</row>
    <row r="89" spans="1:26" ht="12.75" customHeight="1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</row>
    <row r="90" spans="1:26" ht="12.75" customHeight="1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</row>
    <row r="91" spans="1:26" ht="12.75" customHeight="1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</row>
    <row r="92" spans="1:26" ht="12.75" customHeight="1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</row>
    <row r="93" spans="1:26" ht="12.75" customHeight="1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</row>
    <row r="94" spans="1:26" ht="12.75" customHeight="1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spans="1:26" ht="12.75" customHeight="1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</row>
    <row r="96" spans="1:26" ht="12.75" customHeight="1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spans="1:26" ht="12.75" customHeight="1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spans="1:26" ht="12.75" customHeight="1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</row>
    <row r="99" spans="1:26" ht="12.75" customHeight="1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</row>
    <row r="100" spans="1:26" ht="12.75" customHeight="1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</row>
    <row r="101" spans="1:26" ht="12.75" customHeight="1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</row>
    <row r="102" spans="1:26" ht="12.75" customHeight="1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</row>
    <row r="103" spans="1:26" ht="12.75" customHeight="1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</row>
    <row r="104" spans="1:26" ht="12.75" customHeight="1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</row>
    <row r="105" spans="1:26" ht="12.75" customHeight="1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</row>
    <row r="106" spans="1:26" ht="12.75" customHeight="1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</row>
    <row r="107" spans="1:26" ht="12.75" customHeight="1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spans="1:26" ht="12.75" customHeight="1" x14ac:dyDescent="0.2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spans="1:26" ht="12.75" customHeight="1" x14ac:dyDescent="0.2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spans="1:26" ht="12.75" customHeight="1" x14ac:dyDescent="0.2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</row>
    <row r="111" spans="1:26" ht="12.75" customHeight="1" x14ac:dyDescent="0.2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</row>
    <row r="112" spans="1:26" ht="12.75" customHeight="1" x14ac:dyDescent="0.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</row>
    <row r="113" spans="1:26" ht="12.75" customHeight="1" x14ac:dyDescent="0.2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</row>
    <row r="114" spans="1:26" ht="12.75" customHeight="1" x14ac:dyDescent="0.2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</row>
    <row r="115" spans="1:26" ht="12.75" customHeight="1" x14ac:dyDescent="0.2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</row>
    <row r="116" spans="1:26" ht="12.75" customHeight="1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</row>
    <row r="117" spans="1:26" ht="12.75" customHeight="1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</row>
    <row r="118" spans="1:26" ht="12.75" customHeight="1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</row>
    <row r="119" spans="1:26" ht="12.75" customHeight="1" x14ac:dyDescent="0.2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</row>
    <row r="120" spans="1:26" ht="12.75" customHeight="1" x14ac:dyDescent="0.2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</row>
    <row r="121" spans="1:26" ht="12.75" customHeight="1" x14ac:dyDescent="0.2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</row>
    <row r="122" spans="1:26" ht="12.75" customHeight="1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</row>
    <row r="123" spans="1:26" ht="12.75" customHeight="1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</row>
    <row r="124" spans="1:26" ht="12.75" customHeight="1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</row>
    <row r="125" spans="1:26" ht="12.75" customHeight="1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</row>
    <row r="126" spans="1:26" ht="12.75" customHeight="1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</row>
    <row r="127" spans="1:26" ht="12.75" customHeight="1" x14ac:dyDescent="0.2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</row>
    <row r="128" spans="1:26" ht="12.75" customHeight="1" x14ac:dyDescent="0.2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</row>
    <row r="129" spans="1:26" ht="12.75" customHeight="1" x14ac:dyDescent="0.2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</row>
    <row r="130" spans="1:26" ht="12.75" customHeight="1" x14ac:dyDescent="0.2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</row>
    <row r="131" spans="1:26" ht="12.75" customHeight="1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</row>
    <row r="132" spans="1:26" ht="12.75" customHeight="1" x14ac:dyDescent="0.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</row>
    <row r="133" spans="1:26" ht="12.75" customHeight="1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</row>
    <row r="134" spans="1:26" ht="12.75" customHeight="1" x14ac:dyDescent="0.2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</row>
    <row r="135" spans="1:26" ht="12.75" customHeight="1" x14ac:dyDescent="0.2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</row>
    <row r="136" spans="1:26" ht="12.75" customHeight="1" x14ac:dyDescent="0.2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</row>
    <row r="137" spans="1:26" ht="12.75" customHeight="1" x14ac:dyDescent="0.2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</row>
    <row r="138" spans="1:26" ht="12.75" customHeight="1" x14ac:dyDescent="0.2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</row>
    <row r="139" spans="1:26" ht="12.75" customHeight="1" x14ac:dyDescent="0.2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</row>
    <row r="140" spans="1:26" ht="12.75" customHeight="1" x14ac:dyDescent="0.2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</row>
    <row r="141" spans="1:26" ht="12.75" customHeight="1" x14ac:dyDescent="0.2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</row>
    <row r="142" spans="1:26" ht="12.75" customHeight="1" x14ac:dyDescent="0.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</row>
    <row r="143" spans="1:26" ht="12.75" customHeight="1" x14ac:dyDescent="0.2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</row>
    <row r="144" spans="1:26" ht="12.75" customHeight="1" x14ac:dyDescent="0.2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</row>
    <row r="145" spans="1:26" ht="12.75" customHeight="1" x14ac:dyDescent="0.2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</row>
    <row r="146" spans="1:26" ht="12.75" customHeight="1" x14ac:dyDescent="0.2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</row>
    <row r="147" spans="1:26" ht="12.75" customHeight="1" x14ac:dyDescent="0.2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</row>
    <row r="148" spans="1:26" ht="12.75" customHeight="1" x14ac:dyDescent="0.2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</row>
    <row r="149" spans="1:26" ht="12.75" customHeight="1" x14ac:dyDescent="0.2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</row>
    <row r="150" spans="1:26" ht="12.75" customHeight="1" x14ac:dyDescent="0.2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</row>
    <row r="151" spans="1:26" ht="12.75" customHeight="1" x14ac:dyDescent="0.2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</row>
    <row r="152" spans="1:26" ht="12.75" customHeight="1" x14ac:dyDescent="0.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</row>
    <row r="153" spans="1:26" ht="12.75" customHeight="1" x14ac:dyDescent="0.2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</row>
    <row r="154" spans="1:26" ht="12.75" customHeight="1" x14ac:dyDescent="0.2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</row>
    <row r="155" spans="1:26" ht="12.75" customHeight="1" x14ac:dyDescent="0.2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</row>
    <row r="156" spans="1:26" ht="12.75" customHeight="1" x14ac:dyDescent="0.2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</row>
    <row r="157" spans="1:26" ht="12.75" customHeight="1" x14ac:dyDescent="0.2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</row>
    <row r="158" spans="1:26" ht="12.75" customHeight="1" x14ac:dyDescent="0.2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</row>
    <row r="159" spans="1:26" ht="12.75" customHeight="1" x14ac:dyDescent="0.2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</row>
    <row r="160" spans="1:26" ht="12.75" customHeight="1" x14ac:dyDescent="0.2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</row>
    <row r="161" spans="1:26" ht="12.75" customHeight="1" x14ac:dyDescent="0.2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</row>
    <row r="162" spans="1:26" ht="12.75" customHeight="1" x14ac:dyDescent="0.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</row>
    <row r="163" spans="1:26" ht="12.75" customHeight="1" x14ac:dyDescent="0.2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</row>
    <row r="164" spans="1:26" ht="12.75" customHeight="1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</row>
    <row r="165" spans="1:26" ht="12.75" customHeight="1" x14ac:dyDescent="0.2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</row>
    <row r="166" spans="1:26" ht="12.75" customHeight="1" x14ac:dyDescent="0.2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</row>
    <row r="167" spans="1:26" ht="12.75" customHeight="1" x14ac:dyDescent="0.2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</row>
    <row r="168" spans="1:26" ht="12.75" customHeight="1" x14ac:dyDescent="0.2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</row>
    <row r="169" spans="1:26" ht="12.75" customHeight="1" x14ac:dyDescent="0.2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</row>
    <row r="170" spans="1:26" ht="12.75" customHeight="1" x14ac:dyDescent="0.2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</row>
    <row r="171" spans="1:26" ht="12.75" customHeight="1" x14ac:dyDescent="0.2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</row>
    <row r="172" spans="1:26" ht="12.75" customHeight="1" x14ac:dyDescent="0.2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</row>
    <row r="173" spans="1:26" ht="12.75" customHeight="1" x14ac:dyDescent="0.2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</row>
    <row r="174" spans="1:26" ht="12.75" customHeight="1" x14ac:dyDescent="0.2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</row>
    <row r="175" spans="1:26" ht="12.75" customHeight="1" x14ac:dyDescent="0.2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</row>
    <row r="176" spans="1:26" ht="12.75" customHeight="1" x14ac:dyDescent="0.2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</row>
    <row r="177" spans="1:26" ht="12.75" customHeight="1" x14ac:dyDescent="0.2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</row>
    <row r="178" spans="1:26" ht="12.75" customHeight="1" x14ac:dyDescent="0.2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</row>
    <row r="179" spans="1:26" ht="12.75" customHeight="1" x14ac:dyDescent="0.2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</row>
    <row r="180" spans="1:26" ht="12.75" customHeight="1" x14ac:dyDescent="0.2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</row>
    <row r="181" spans="1:26" ht="12.75" customHeight="1" x14ac:dyDescent="0.2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</row>
    <row r="182" spans="1:26" ht="12.75" customHeight="1" x14ac:dyDescent="0.2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</row>
    <row r="183" spans="1:26" ht="12.75" customHeight="1" x14ac:dyDescent="0.2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</row>
    <row r="184" spans="1:26" ht="12.75" customHeight="1" x14ac:dyDescent="0.2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</row>
    <row r="185" spans="1:26" ht="12.75" customHeight="1" x14ac:dyDescent="0.2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</row>
    <row r="186" spans="1:26" ht="12.75" customHeight="1" x14ac:dyDescent="0.2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</row>
    <row r="187" spans="1:26" ht="12.75" customHeight="1" x14ac:dyDescent="0.2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</row>
    <row r="188" spans="1:26" ht="12.75" customHeight="1" x14ac:dyDescent="0.2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</row>
    <row r="189" spans="1:26" ht="12.75" customHeight="1" x14ac:dyDescent="0.2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</row>
    <row r="190" spans="1:26" ht="12.75" customHeight="1" x14ac:dyDescent="0.2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</row>
    <row r="191" spans="1:26" ht="12.75" customHeight="1" x14ac:dyDescent="0.2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</row>
    <row r="192" spans="1:26" ht="12.75" customHeight="1" x14ac:dyDescent="0.2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</row>
    <row r="193" spans="1:26" ht="12.75" customHeight="1" x14ac:dyDescent="0.2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</row>
    <row r="194" spans="1:26" ht="12.75" customHeight="1" x14ac:dyDescent="0.2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</row>
    <row r="195" spans="1:26" ht="12.75" customHeight="1" x14ac:dyDescent="0.2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</row>
    <row r="196" spans="1:26" ht="12.75" customHeight="1" x14ac:dyDescent="0.2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</row>
    <row r="197" spans="1:26" ht="12.75" customHeight="1" x14ac:dyDescent="0.2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</row>
    <row r="198" spans="1:26" ht="12.75" customHeight="1" x14ac:dyDescent="0.2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</row>
    <row r="199" spans="1:26" ht="12.75" customHeight="1" x14ac:dyDescent="0.2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</row>
    <row r="200" spans="1:26" ht="12.75" customHeight="1" x14ac:dyDescent="0.2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</row>
    <row r="201" spans="1:26" ht="12.75" customHeight="1" x14ac:dyDescent="0.2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</row>
    <row r="202" spans="1:26" ht="12.75" customHeight="1" x14ac:dyDescent="0.2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</row>
    <row r="203" spans="1:26" ht="12.75" customHeight="1" x14ac:dyDescent="0.2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</row>
    <row r="204" spans="1:26" ht="12.75" customHeight="1" x14ac:dyDescent="0.2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</row>
    <row r="205" spans="1:26" ht="12.75" customHeight="1" x14ac:dyDescent="0.2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</row>
    <row r="206" spans="1:26" ht="12.75" customHeight="1" x14ac:dyDescent="0.2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</row>
    <row r="207" spans="1:26" ht="12.75" customHeight="1" x14ac:dyDescent="0.2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</row>
    <row r="208" spans="1:26" ht="12.75" customHeight="1" x14ac:dyDescent="0.2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</row>
    <row r="209" spans="1:26" ht="12.75" customHeight="1" x14ac:dyDescent="0.2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</row>
    <row r="210" spans="1:26" ht="12.75" customHeight="1" x14ac:dyDescent="0.2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</row>
    <row r="211" spans="1:26" ht="12.75" customHeight="1" x14ac:dyDescent="0.2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</row>
    <row r="212" spans="1:26" ht="12.75" customHeight="1" x14ac:dyDescent="0.2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</row>
    <row r="213" spans="1:26" ht="12.75" customHeight="1" x14ac:dyDescent="0.2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</row>
    <row r="214" spans="1:26" ht="12.75" customHeight="1" x14ac:dyDescent="0.2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</row>
    <row r="215" spans="1:26" ht="12.75" customHeight="1" x14ac:dyDescent="0.2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</row>
    <row r="216" spans="1:26" ht="12.75" customHeight="1" x14ac:dyDescent="0.2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</row>
    <row r="217" spans="1:26" ht="12.75" customHeight="1" x14ac:dyDescent="0.2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</row>
    <row r="218" spans="1:26" ht="12.75" customHeight="1" x14ac:dyDescent="0.2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</row>
    <row r="219" spans="1:26" ht="12.75" customHeight="1" x14ac:dyDescent="0.2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</row>
    <row r="220" spans="1:26" ht="12.75" customHeight="1" x14ac:dyDescent="0.2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</row>
    <row r="221" spans="1:26" ht="12.75" customHeight="1" x14ac:dyDescent="0.2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</row>
    <row r="222" spans="1:26" ht="12.75" customHeight="1" x14ac:dyDescent="0.2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</row>
    <row r="223" spans="1:26" ht="12.75" customHeight="1" x14ac:dyDescent="0.2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</row>
    <row r="224" spans="1:26" ht="12.75" customHeight="1" x14ac:dyDescent="0.2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</row>
    <row r="225" spans="1:26" ht="12.75" customHeight="1" x14ac:dyDescent="0.2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</row>
    <row r="226" spans="1:26" ht="12.75" customHeight="1" x14ac:dyDescent="0.2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</row>
    <row r="227" spans="1:26" ht="12.75" customHeight="1" x14ac:dyDescent="0.2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</row>
    <row r="228" spans="1:26" ht="12.75" customHeight="1" x14ac:dyDescent="0.2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</row>
    <row r="229" spans="1:26" ht="12.75" customHeight="1" x14ac:dyDescent="0.2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</row>
    <row r="230" spans="1:26" ht="12.75" customHeight="1" x14ac:dyDescent="0.2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</row>
    <row r="231" spans="1:26" ht="12.75" customHeight="1" x14ac:dyDescent="0.2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</row>
    <row r="232" spans="1:26" ht="12.75" customHeight="1" x14ac:dyDescent="0.2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</row>
    <row r="233" spans="1:26" ht="12.75" customHeight="1" x14ac:dyDescent="0.2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</row>
    <row r="234" spans="1:26" ht="12.75" customHeight="1" x14ac:dyDescent="0.2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</row>
    <row r="235" spans="1:26" ht="12.75" customHeight="1" x14ac:dyDescent="0.2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</row>
    <row r="236" spans="1:26" ht="12.75" customHeight="1" x14ac:dyDescent="0.2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</row>
    <row r="237" spans="1:26" ht="12.75" customHeight="1" x14ac:dyDescent="0.2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</row>
    <row r="238" spans="1:26" ht="12.75" customHeight="1" x14ac:dyDescent="0.2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</row>
    <row r="239" spans="1:26" ht="12.75" customHeight="1" x14ac:dyDescent="0.2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</row>
    <row r="240" spans="1:26" ht="12.75" customHeight="1" x14ac:dyDescent="0.2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</row>
    <row r="241" spans="1:26" ht="12.75" customHeight="1" x14ac:dyDescent="0.2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</row>
    <row r="242" spans="1:26" ht="12.75" customHeight="1" x14ac:dyDescent="0.2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</row>
    <row r="243" spans="1:26" ht="12.75" customHeight="1" x14ac:dyDescent="0.2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</row>
    <row r="244" spans="1:26" ht="12.75" customHeight="1" x14ac:dyDescent="0.2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</row>
    <row r="245" spans="1:26" ht="12.75" customHeight="1" x14ac:dyDescent="0.2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</row>
    <row r="246" spans="1:26" ht="12.75" customHeight="1" x14ac:dyDescent="0.2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</row>
    <row r="247" spans="1:26" ht="12.75" customHeight="1" x14ac:dyDescent="0.2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</row>
    <row r="248" spans="1:26" ht="12.75" customHeight="1" x14ac:dyDescent="0.2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</row>
    <row r="249" spans="1:26" ht="12.75" customHeight="1" x14ac:dyDescent="0.2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</row>
    <row r="250" spans="1:26" ht="12.75" customHeight="1" x14ac:dyDescent="0.2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</row>
    <row r="251" spans="1:26" ht="12.75" customHeight="1" x14ac:dyDescent="0.2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</row>
    <row r="252" spans="1:26" ht="12.75" customHeight="1" x14ac:dyDescent="0.2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</row>
    <row r="253" spans="1:26" ht="12.75" customHeight="1" x14ac:dyDescent="0.2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</row>
    <row r="254" spans="1:26" ht="12.75" customHeight="1" x14ac:dyDescent="0.2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</row>
    <row r="255" spans="1:26" ht="12.75" customHeight="1" x14ac:dyDescent="0.2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</row>
    <row r="256" spans="1:26" ht="12.75" customHeight="1" x14ac:dyDescent="0.2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</row>
    <row r="257" spans="1:26" ht="12.75" customHeight="1" x14ac:dyDescent="0.2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</row>
    <row r="258" spans="1:26" ht="12.75" customHeight="1" x14ac:dyDescent="0.2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</row>
    <row r="259" spans="1:26" ht="12.75" customHeight="1" x14ac:dyDescent="0.2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</row>
    <row r="260" spans="1:26" ht="12.75" customHeight="1" x14ac:dyDescent="0.2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</row>
    <row r="261" spans="1:26" ht="12.75" customHeight="1" x14ac:dyDescent="0.2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</row>
    <row r="262" spans="1:26" ht="12.75" customHeight="1" x14ac:dyDescent="0.2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</row>
    <row r="263" spans="1:26" ht="12.75" customHeight="1" x14ac:dyDescent="0.2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</row>
    <row r="264" spans="1:26" ht="12.75" customHeight="1" x14ac:dyDescent="0.2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</row>
    <row r="265" spans="1:26" ht="12.75" customHeight="1" x14ac:dyDescent="0.2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</row>
    <row r="266" spans="1:26" ht="12.75" customHeight="1" x14ac:dyDescent="0.2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</row>
    <row r="267" spans="1:26" ht="12.75" customHeight="1" x14ac:dyDescent="0.2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</row>
    <row r="268" spans="1:26" ht="12.75" customHeight="1" x14ac:dyDescent="0.2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</row>
    <row r="269" spans="1:26" ht="12.75" customHeight="1" x14ac:dyDescent="0.2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</row>
    <row r="270" spans="1:26" ht="12.75" customHeight="1" x14ac:dyDescent="0.2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</row>
    <row r="271" spans="1:26" ht="12.75" customHeight="1" x14ac:dyDescent="0.2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</row>
    <row r="272" spans="1:26" ht="12.75" customHeight="1" x14ac:dyDescent="0.2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</row>
    <row r="273" spans="1:26" ht="12.75" customHeight="1" x14ac:dyDescent="0.2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</row>
    <row r="274" spans="1:26" ht="12.75" customHeight="1" x14ac:dyDescent="0.2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</row>
    <row r="275" spans="1:26" ht="12.75" customHeight="1" x14ac:dyDescent="0.2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</row>
    <row r="276" spans="1:26" ht="12.75" customHeight="1" x14ac:dyDescent="0.2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</row>
    <row r="277" spans="1:26" ht="12.75" customHeight="1" x14ac:dyDescent="0.2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</row>
    <row r="278" spans="1:26" ht="12.75" customHeight="1" x14ac:dyDescent="0.2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</row>
    <row r="279" spans="1:26" ht="12.75" customHeight="1" x14ac:dyDescent="0.2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</row>
    <row r="280" spans="1:26" ht="12.75" customHeight="1" x14ac:dyDescent="0.2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</row>
    <row r="281" spans="1:26" ht="12.75" customHeight="1" x14ac:dyDescent="0.2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</row>
    <row r="282" spans="1:26" ht="12.75" customHeight="1" x14ac:dyDescent="0.2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</row>
    <row r="283" spans="1:26" ht="12.75" customHeight="1" x14ac:dyDescent="0.2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</row>
    <row r="284" spans="1:26" ht="12.75" customHeight="1" x14ac:dyDescent="0.2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</row>
    <row r="285" spans="1:26" ht="12.75" customHeight="1" x14ac:dyDescent="0.2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</row>
    <row r="286" spans="1:26" ht="12.75" customHeight="1" x14ac:dyDescent="0.2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</row>
    <row r="287" spans="1:26" ht="12.75" customHeight="1" x14ac:dyDescent="0.2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</row>
    <row r="288" spans="1:26" ht="12.75" customHeight="1" x14ac:dyDescent="0.2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</row>
    <row r="289" spans="1:26" ht="12.75" customHeight="1" x14ac:dyDescent="0.2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</row>
    <row r="290" spans="1:26" ht="12.75" customHeight="1" x14ac:dyDescent="0.2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</row>
    <row r="291" spans="1:26" ht="12.75" customHeight="1" x14ac:dyDescent="0.2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</row>
    <row r="292" spans="1:26" ht="12.75" customHeight="1" x14ac:dyDescent="0.2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</row>
    <row r="293" spans="1:26" ht="12.75" customHeight="1" x14ac:dyDescent="0.2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</row>
    <row r="294" spans="1:26" ht="12.75" customHeight="1" x14ac:dyDescent="0.2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</row>
    <row r="295" spans="1:26" ht="12.75" customHeight="1" x14ac:dyDescent="0.2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</row>
    <row r="296" spans="1:26" ht="12.75" customHeight="1" x14ac:dyDescent="0.2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</row>
    <row r="297" spans="1:26" ht="12.75" customHeight="1" x14ac:dyDescent="0.2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</row>
    <row r="298" spans="1:26" ht="12.75" customHeight="1" x14ac:dyDescent="0.2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</row>
    <row r="299" spans="1:26" ht="12.75" customHeight="1" x14ac:dyDescent="0.2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</row>
    <row r="300" spans="1:26" ht="12.75" customHeight="1" x14ac:dyDescent="0.2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</row>
    <row r="301" spans="1:26" ht="12.75" customHeight="1" x14ac:dyDescent="0.2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</row>
    <row r="302" spans="1:26" ht="12.75" customHeight="1" x14ac:dyDescent="0.2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</row>
    <row r="303" spans="1:26" ht="12.75" customHeight="1" x14ac:dyDescent="0.2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</row>
    <row r="304" spans="1:26" ht="12.75" customHeight="1" x14ac:dyDescent="0.2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</row>
    <row r="305" spans="1:26" ht="12.75" customHeight="1" x14ac:dyDescent="0.2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</row>
    <row r="306" spans="1:26" ht="12.75" customHeight="1" x14ac:dyDescent="0.2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</row>
    <row r="307" spans="1:26" ht="15.75" customHeight="1" x14ac:dyDescent="0.2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</row>
    <row r="308" spans="1:26" ht="15.75" customHeight="1" x14ac:dyDescent="0.2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</row>
    <row r="309" spans="1:26" ht="15.75" customHeight="1" x14ac:dyDescent="0.2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</row>
    <row r="310" spans="1:26" ht="15.75" customHeight="1" x14ac:dyDescent="0.2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</row>
    <row r="311" spans="1:26" ht="15.75" customHeight="1" x14ac:dyDescent="0.2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</row>
    <row r="312" spans="1:26" ht="15.75" customHeight="1" x14ac:dyDescent="0.2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</row>
    <row r="313" spans="1:26" ht="15.75" customHeight="1" x14ac:dyDescent="0.2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</row>
    <row r="314" spans="1:26" ht="15.75" customHeight="1" x14ac:dyDescent="0.2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</row>
    <row r="315" spans="1:26" ht="15.75" customHeight="1" x14ac:dyDescent="0.2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</row>
    <row r="316" spans="1:26" ht="15.75" customHeight="1" x14ac:dyDescent="0.2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</row>
    <row r="317" spans="1:26" ht="15.75" customHeight="1" x14ac:dyDescent="0.2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</row>
    <row r="318" spans="1:26" ht="15.75" customHeight="1" x14ac:dyDescent="0.2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</row>
    <row r="319" spans="1:26" ht="15.75" customHeight="1" x14ac:dyDescent="0.2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</row>
    <row r="320" spans="1:26" ht="15.75" customHeight="1" x14ac:dyDescent="0.2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</row>
    <row r="321" spans="1:26" ht="15.75" customHeight="1" x14ac:dyDescent="0.2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</row>
    <row r="322" spans="1:26" ht="15.75" customHeight="1" x14ac:dyDescent="0.2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</row>
    <row r="323" spans="1:26" ht="15.75" customHeight="1" x14ac:dyDescent="0.2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</row>
    <row r="324" spans="1:26" ht="15.75" customHeight="1" x14ac:dyDescent="0.2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</row>
    <row r="325" spans="1:26" ht="15.75" customHeight="1" x14ac:dyDescent="0.2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</row>
    <row r="326" spans="1:26" ht="15.75" customHeight="1" x14ac:dyDescent="0.2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</row>
    <row r="327" spans="1:26" ht="15.75" customHeight="1" x14ac:dyDescent="0.2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</row>
    <row r="328" spans="1:26" ht="15.75" customHeight="1" x14ac:dyDescent="0.2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</row>
    <row r="329" spans="1:26" ht="15.75" customHeight="1" x14ac:dyDescent="0.2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</row>
    <row r="330" spans="1:26" ht="15.75" customHeight="1" x14ac:dyDescent="0.2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  <c r="W330" s="136"/>
      <c r="X330" s="136"/>
      <c r="Y330" s="136"/>
      <c r="Z330" s="136"/>
    </row>
    <row r="331" spans="1:26" ht="15.75" customHeight="1" x14ac:dyDescent="0.2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36"/>
      <c r="U331" s="136"/>
      <c r="V331" s="136"/>
      <c r="W331" s="136"/>
      <c r="X331" s="136"/>
      <c r="Y331" s="136"/>
      <c r="Z331" s="136"/>
    </row>
    <row r="332" spans="1:26" ht="15.75" customHeight="1" x14ac:dyDescent="0.2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</row>
    <row r="333" spans="1:26" ht="15.75" customHeight="1" x14ac:dyDescent="0.2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6"/>
      <c r="Z333" s="136"/>
    </row>
    <row r="334" spans="1:26" ht="15.75" customHeight="1" x14ac:dyDescent="0.2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</row>
    <row r="335" spans="1:26" ht="15.75" customHeight="1" x14ac:dyDescent="0.2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  <c r="W335" s="136"/>
      <c r="X335" s="136"/>
      <c r="Y335" s="136"/>
      <c r="Z335" s="136"/>
    </row>
    <row r="336" spans="1:26" ht="15.75" customHeight="1" x14ac:dyDescent="0.2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6"/>
      <c r="R336" s="136"/>
      <c r="S336" s="136"/>
      <c r="T336" s="136"/>
      <c r="U336" s="136"/>
      <c r="V336" s="136"/>
      <c r="W336" s="136"/>
      <c r="X336" s="136"/>
      <c r="Y336" s="136"/>
      <c r="Z336" s="136"/>
    </row>
    <row r="337" spans="1:26" ht="15.75" customHeight="1" x14ac:dyDescent="0.2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6"/>
      <c r="R337" s="136"/>
      <c r="S337" s="136"/>
      <c r="T337" s="136"/>
      <c r="U337" s="136"/>
      <c r="V337" s="136"/>
      <c r="W337" s="136"/>
      <c r="X337" s="136"/>
      <c r="Y337" s="136"/>
      <c r="Z337" s="136"/>
    </row>
    <row r="338" spans="1:26" ht="15.75" customHeight="1" x14ac:dyDescent="0.2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6"/>
      <c r="R338" s="136"/>
      <c r="S338" s="136"/>
      <c r="T338" s="136"/>
      <c r="U338" s="136"/>
      <c r="V338" s="136"/>
      <c r="W338" s="136"/>
      <c r="X338" s="136"/>
      <c r="Y338" s="136"/>
      <c r="Z338" s="136"/>
    </row>
    <row r="339" spans="1:26" ht="15.75" customHeight="1" x14ac:dyDescent="0.2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</row>
    <row r="340" spans="1:26" ht="15.75" customHeight="1" x14ac:dyDescent="0.2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36"/>
      <c r="U340" s="136"/>
      <c r="V340" s="136"/>
      <c r="W340" s="136"/>
      <c r="X340" s="136"/>
      <c r="Y340" s="136"/>
      <c r="Z340" s="136"/>
    </row>
    <row r="341" spans="1:26" ht="15.75" customHeight="1" x14ac:dyDescent="0.2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  <c r="V341" s="136"/>
      <c r="W341" s="136"/>
      <c r="X341" s="136"/>
      <c r="Y341" s="136"/>
      <c r="Z341" s="136"/>
    </row>
    <row r="342" spans="1:26" ht="15.75" customHeight="1" x14ac:dyDescent="0.2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O342" s="136"/>
      <c r="P342" s="136"/>
      <c r="Q342" s="136"/>
      <c r="R342" s="136"/>
      <c r="S342" s="136"/>
      <c r="T342" s="136"/>
      <c r="U342" s="136"/>
      <c r="V342" s="136"/>
      <c r="W342" s="136"/>
      <c r="X342" s="136"/>
      <c r="Y342" s="136"/>
      <c r="Z342" s="136"/>
    </row>
    <row r="343" spans="1:26" ht="15.75" customHeight="1" x14ac:dyDescent="0.2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6"/>
      <c r="W343" s="136"/>
      <c r="X343" s="136"/>
      <c r="Y343" s="136"/>
      <c r="Z343" s="136"/>
    </row>
    <row r="344" spans="1:26" ht="15.75" customHeight="1" x14ac:dyDescent="0.2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  <c r="Z344" s="136"/>
    </row>
    <row r="345" spans="1:26" ht="15.75" customHeight="1" x14ac:dyDescent="0.2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O345" s="136"/>
      <c r="P345" s="136"/>
      <c r="Q345" s="136"/>
      <c r="R345" s="136"/>
      <c r="S345" s="136"/>
      <c r="T345" s="136"/>
      <c r="U345" s="136"/>
      <c r="V345" s="136"/>
      <c r="W345" s="136"/>
      <c r="X345" s="136"/>
      <c r="Y345" s="136"/>
      <c r="Z345" s="136"/>
    </row>
    <row r="346" spans="1:26" ht="15.75" customHeight="1" x14ac:dyDescent="0.2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  <c r="W346" s="136"/>
      <c r="X346" s="136"/>
      <c r="Y346" s="136"/>
      <c r="Z346" s="136"/>
    </row>
    <row r="347" spans="1:26" ht="15.75" customHeight="1" x14ac:dyDescent="0.2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  <c r="W347" s="136"/>
      <c r="X347" s="136"/>
      <c r="Y347" s="136"/>
      <c r="Z347" s="136"/>
    </row>
    <row r="348" spans="1:26" ht="15.75" customHeight="1" x14ac:dyDescent="0.2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  <c r="Z348" s="136"/>
    </row>
    <row r="349" spans="1:26" ht="15.75" customHeight="1" x14ac:dyDescent="0.2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  <c r="W349" s="136"/>
      <c r="X349" s="136"/>
      <c r="Y349" s="136"/>
      <c r="Z349" s="136"/>
    </row>
    <row r="350" spans="1:26" ht="15.75" customHeight="1" x14ac:dyDescent="0.2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O350" s="136"/>
      <c r="P350" s="136"/>
      <c r="Q350" s="136"/>
      <c r="R350" s="136"/>
      <c r="S350" s="136"/>
      <c r="T350" s="136"/>
      <c r="U350" s="136"/>
      <c r="V350" s="136"/>
      <c r="W350" s="136"/>
      <c r="X350" s="136"/>
      <c r="Y350" s="136"/>
      <c r="Z350" s="136"/>
    </row>
    <row r="351" spans="1:26" ht="15.75" customHeight="1" x14ac:dyDescent="0.2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O351" s="136"/>
      <c r="P351" s="136"/>
      <c r="Q351" s="136"/>
      <c r="R351" s="136"/>
      <c r="S351" s="136"/>
      <c r="T351" s="136"/>
      <c r="U351" s="136"/>
      <c r="V351" s="136"/>
      <c r="W351" s="136"/>
      <c r="X351" s="136"/>
      <c r="Y351" s="136"/>
      <c r="Z351" s="136"/>
    </row>
    <row r="352" spans="1:26" ht="15.75" customHeight="1" x14ac:dyDescent="0.2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  <c r="W352" s="136"/>
      <c r="X352" s="136"/>
      <c r="Y352" s="136"/>
      <c r="Z352" s="136"/>
    </row>
    <row r="353" spans="1:26" ht="15.75" customHeight="1" x14ac:dyDescent="0.2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  <c r="W353" s="136"/>
      <c r="X353" s="136"/>
      <c r="Y353" s="136"/>
      <c r="Z353" s="136"/>
    </row>
    <row r="354" spans="1:26" ht="15.75" customHeight="1" x14ac:dyDescent="0.2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</row>
    <row r="355" spans="1:26" ht="15.75" customHeight="1" x14ac:dyDescent="0.2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</row>
    <row r="356" spans="1:26" ht="15.75" customHeight="1" x14ac:dyDescent="0.2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</row>
    <row r="357" spans="1:26" ht="15.75" customHeight="1" x14ac:dyDescent="0.2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136"/>
      <c r="V357" s="136"/>
      <c r="W357" s="136"/>
      <c r="X357" s="136"/>
      <c r="Y357" s="136"/>
      <c r="Z357" s="136"/>
    </row>
    <row r="358" spans="1:26" ht="15.75" customHeight="1" x14ac:dyDescent="0.2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36"/>
      <c r="U358" s="136"/>
      <c r="V358" s="136"/>
      <c r="W358" s="136"/>
      <c r="X358" s="136"/>
      <c r="Y358" s="136"/>
      <c r="Z358" s="136"/>
    </row>
    <row r="359" spans="1:26" ht="15.75" customHeight="1" x14ac:dyDescent="0.2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O359" s="136"/>
      <c r="P359" s="136"/>
      <c r="Q359" s="136"/>
      <c r="R359" s="136"/>
      <c r="S359" s="136"/>
      <c r="T359" s="136"/>
      <c r="U359" s="136"/>
      <c r="V359" s="136"/>
      <c r="W359" s="136"/>
      <c r="X359" s="136"/>
      <c r="Y359" s="136"/>
      <c r="Z359" s="136"/>
    </row>
    <row r="360" spans="1:26" ht="15.75" customHeight="1" x14ac:dyDescent="0.2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  <c r="W360" s="136"/>
      <c r="X360" s="136"/>
      <c r="Y360" s="136"/>
      <c r="Z360" s="136"/>
    </row>
    <row r="361" spans="1:26" ht="15.75" customHeight="1" x14ac:dyDescent="0.2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</row>
    <row r="362" spans="1:26" ht="15.75" customHeight="1" x14ac:dyDescent="0.2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6"/>
      <c r="W362" s="136"/>
      <c r="X362" s="136"/>
      <c r="Y362" s="136"/>
      <c r="Z362" s="136"/>
    </row>
    <row r="363" spans="1:26" ht="15.75" customHeight="1" x14ac:dyDescent="0.2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  <c r="V363" s="136"/>
      <c r="W363" s="136"/>
      <c r="X363" s="136"/>
      <c r="Y363" s="136"/>
      <c r="Z363" s="136"/>
    </row>
    <row r="364" spans="1:26" ht="15.75" customHeight="1" x14ac:dyDescent="0.2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6"/>
      <c r="Z364" s="136"/>
    </row>
    <row r="365" spans="1:26" ht="15.75" customHeight="1" x14ac:dyDescent="0.2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  <c r="V365" s="136"/>
      <c r="W365" s="136"/>
      <c r="X365" s="136"/>
      <c r="Y365" s="136"/>
      <c r="Z365" s="136"/>
    </row>
    <row r="366" spans="1:26" ht="15.75" customHeight="1" x14ac:dyDescent="0.2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  <c r="P366" s="136"/>
      <c r="Q366" s="136"/>
      <c r="R366" s="136"/>
      <c r="S366" s="136"/>
      <c r="T366" s="136"/>
      <c r="U366" s="136"/>
      <c r="V366" s="136"/>
      <c r="W366" s="136"/>
      <c r="X366" s="136"/>
      <c r="Y366" s="136"/>
      <c r="Z366" s="136"/>
    </row>
    <row r="367" spans="1:26" ht="15.75" customHeight="1" x14ac:dyDescent="0.2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</row>
    <row r="368" spans="1:26" ht="15.75" customHeight="1" x14ac:dyDescent="0.2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O368" s="136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</row>
    <row r="369" spans="1:26" ht="15.75" customHeight="1" x14ac:dyDescent="0.2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</row>
    <row r="370" spans="1:26" ht="15.75" customHeight="1" x14ac:dyDescent="0.2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O370" s="136"/>
      <c r="P370" s="136"/>
      <c r="Q370" s="136"/>
      <c r="R370" s="136"/>
      <c r="S370" s="136"/>
      <c r="T370" s="136"/>
      <c r="U370" s="136"/>
      <c r="V370" s="136"/>
      <c r="W370" s="136"/>
      <c r="X370" s="136"/>
      <c r="Y370" s="136"/>
      <c r="Z370" s="136"/>
    </row>
    <row r="371" spans="1:26" ht="15.75" customHeight="1" x14ac:dyDescent="0.2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</row>
    <row r="372" spans="1:26" ht="15.75" customHeight="1" x14ac:dyDescent="0.2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6"/>
      <c r="P372" s="136"/>
      <c r="Q372" s="136"/>
      <c r="R372" s="136"/>
      <c r="S372" s="136"/>
      <c r="T372" s="136"/>
      <c r="U372" s="136"/>
      <c r="V372" s="136"/>
      <c r="W372" s="136"/>
      <c r="X372" s="136"/>
      <c r="Y372" s="136"/>
      <c r="Z372" s="136"/>
    </row>
    <row r="373" spans="1:26" ht="15.75" customHeight="1" x14ac:dyDescent="0.2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</row>
    <row r="374" spans="1:26" ht="15.75" customHeight="1" x14ac:dyDescent="0.2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136"/>
      <c r="S374" s="136"/>
      <c r="T374" s="136"/>
      <c r="U374" s="136"/>
      <c r="V374" s="136"/>
      <c r="W374" s="136"/>
      <c r="X374" s="136"/>
      <c r="Y374" s="136"/>
      <c r="Z374" s="136"/>
    </row>
    <row r="375" spans="1:26" ht="15.75" customHeight="1" x14ac:dyDescent="0.2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</row>
    <row r="376" spans="1:26" ht="15.75" customHeight="1" x14ac:dyDescent="0.2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</row>
    <row r="377" spans="1:26" ht="15.75" customHeight="1" x14ac:dyDescent="0.2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</row>
    <row r="378" spans="1:26" ht="15.75" customHeight="1" x14ac:dyDescent="0.2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</row>
    <row r="379" spans="1:26" ht="15.75" customHeight="1" x14ac:dyDescent="0.2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  <c r="W379" s="136"/>
      <c r="X379" s="136"/>
      <c r="Y379" s="136"/>
      <c r="Z379" s="136"/>
    </row>
    <row r="380" spans="1:26" ht="15.75" customHeight="1" x14ac:dyDescent="0.2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6"/>
      <c r="R380" s="136"/>
      <c r="S380" s="136"/>
      <c r="T380" s="136"/>
      <c r="U380" s="136"/>
      <c r="V380" s="136"/>
      <c r="W380" s="136"/>
      <c r="X380" s="136"/>
      <c r="Y380" s="136"/>
      <c r="Z380" s="136"/>
    </row>
    <row r="381" spans="1:26" ht="15.75" customHeight="1" x14ac:dyDescent="0.2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  <c r="Q381" s="136"/>
      <c r="R381" s="136"/>
      <c r="S381" s="136"/>
      <c r="T381" s="136"/>
      <c r="U381" s="136"/>
      <c r="V381" s="136"/>
      <c r="W381" s="136"/>
      <c r="X381" s="136"/>
      <c r="Y381" s="136"/>
      <c r="Z381" s="136"/>
    </row>
    <row r="382" spans="1:26" ht="15.75" customHeight="1" x14ac:dyDescent="0.2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  <c r="Q382" s="136"/>
      <c r="R382" s="136"/>
      <c r="S382" s="136"/>
      <c r="T382" s="136"/>
      <c r="U382" s="136"/>
      <c r="V382" s="136"/>
      <c r="W382" s="136"/>
      <c r="X382" s="136"/>
      <c r="Y382" s="136"/>
      <c r="Z382" s="136"/>
    </row>
    <row r="383" spans="1:26" ht="15.75" customHeight="1" x14ac:dyDescent="0.2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</row>
    <row r="384" spans="1:26" ht="15.75" customHeight="1" x14ac:dyDescent="0.2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O384" s="136"/>
      <c r="P384" s="136"/>
      <c r="Q384" s="136"/>
      <c r="R384" s="136"/>
      <c r="S384" s="136"/>
      <c r="T384" s="136"/>
      <c r="U384" s="136"/>
      <c r="V384" s="136"/>
      <c r="W384" s="136"/>
      <c r="X384" s="136"/>
      <c r="Y384" s="136"/>
      <c r="Z384" s="136"/>
    </row>
    <row r="385" spans="1:26" ht="15.75" customHeight="1" x14ac:dyDescent="0.2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</row>
    <row r="386" spans="1:26" ht="15.75" customHeight="1" x14ac:dyDescent="0.2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</row>
    <row r="387" spans="1:26" ht="15.75" customHeight="1" x14ac:dyDescent="0.2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</row>
    <row r="388" spans="1:26" ht="15.75" customHeight="1" x14ac:dyDescent="0.2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</row>
    <row r="389" spans="1:26" ht="15.75" customHeight="1" x14ac:dyDescent="0.2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  <c r="W389" s="136"/>
      <c r="X389" s="136"/>
      <c r="Y389" s="136"/>
      <c r="Z389" s="136"/>
    </row>
    <row r="390" spans="1:26" ht="15.75" customHeight="1" x14ac:dyDescent="0.2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</row>
    <row r="391" spans="1:26" ht="15.75" customHeight="1" x14ac:dyDescent="0.2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  <c r="W391" s="136"/>
      <c r="X391" s="136"/>
      <c r="Y391" s="136"/>
      <c r="Z391" s="136"/>
    </row>
    <row r="392" spans="1:26" ht="15.75" customHeight="1" x14ac:dyDescent="0.2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</row>
    <row r="393" spans="1:26" ht="15.75" customHeight="1" x14ac:dyDescent="0.2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</row>
    <row r="394" spans="1:26" ht="15.75" customHeight="1" x14ac:dyDescent="0.2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</row>
    <row r="395" spans="1:26" ht="15.75" customHeight="1" x14ac:dyDescent="0.2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  <c r="W395" s="136"/>
      <c r="X395" s="136"/>
      <c r="Y395" s="136"/>
      <c r="Z395" s="136"/>
    </row>
    <row r="396" spans="1:26" ht="15.75" customHeight="1" x14ac:dyDescent="0.2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  <c r="W396" s="136"/>
      <c r="X396" s="136"/>
      <c r="Y396" s="136"/>
      <c r="Z396" s="136"/>
    </row>
    <row r="397" spans="1:26" ht="15.75" customHeight="1" x14ac:dyDescent="0.2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</row>
    <row r="398" spans="1:26" ht="15.75" customHeight="1" x14ac:dyDescent="0.2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</row>
    <row r="399" spans="1:26" ht="15.75" customHeight="1" x14ac:dyDescent="0.2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</row>
    <row r="400" spans="1:26" ht="15.75" customHeight="1" x14ac:dyDescent="0.2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</row>
    <row r="401" spans="1:26" ht="15.75" customHeight="1" x14ac:dyDescent="0.2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</row>
    <row r="402" spans="1:26" ht="15.75" customHeight="1" x14ac:dyDescent="0.2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  <c r="W402" s="136"/>
      <c r="X402" s="136"/>
      <c r="Y402" s="136"/>
      <c r="Z402" s="136"/>
    </row>
    <row r="403" spans="1:26" ht="15.75" customHeight="1" x14ac:dyDescent="0.2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</row>
    <row r="404" spans="1:26" ht="15.75" customHeight="1" x14ac:dyDescent="0.2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</row>
    <row r="405" spans="1:26" ht="15.75" customHeight="1" x14ac:dyDescent="0.2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</row>
    <row r="406" spans="1:26" ht="15.75" customHeight="1" x14ac:dyDescent="0.2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</row>
    <row r="407" spans="1:26" ht="15.75" customHeight="1" x14ac:dyDescent="0.2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</row>
    <row r="408" spans="1:26" ht="15.75" customHeight="1" x14ac:dyDescent="0.2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  <c r="Z408" s="136"/>
    </row>
    <row r="409" spans="1:26" ht="15.75" customHeight="1" x14ac:dyDescent="0.2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</row>
    <row r="410" spans="1:26" ht="15.75" customHeight="1" x14ac:dyDescent="0.2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</row>
    <row r="411" spans="1:26" ht="15.75" customHeight="1" x14ac:dyDescent="0.2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</row>
    <row r="412" spans="1:26" ht="15.75" customHeight="1" x14ac:dyDescent="0.2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</row>
    <row r="413" spans="1:26" ht="15.75" customHeight="1" x14ac:dyDescent="0.2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</row>
    <row r="414" spans="1:26" ht="15.75" customHeight="1" x14ac:dyDescent="0.2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</row>
    <row r="415" spans="1:26" ht="15.75" customHeight="1" x14ac:dyDescent="0.2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</row>
    <row r="416" spans="1:26" ht="15.75" customHeight="1" x14ac:dyDescent="0.2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</row>
    <row r="417" spans="1:26" ht="15.75" customHeight="1" x14ac:dyDescent="0.2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  <c r="W417" s="136"/>
      <c r="X417" s="136"/>
      <c r="Y417" s="136"/>
      <c r="Z417" s="136"/>
    </row>
    <row r="418" spans="1:26" ht="15.75" customHeight="1" x14ac:dyDescent="0.2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</row>
    <row r="419" spans="1:26" ht="15.75" customHeight="1" x14ac:dyDescent="0.2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</row>
    <row r="420" spans="1:26" ht="15.75" customHeight="1" x14ac:dyDescent="0.2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</row>
    <row r="421" spans="1:26" ht="15.75" customHeight="1" x14ac:dyDescent="0.2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</row>
    <row r="422" spans="1:26" ht="15.75" customHeight="1" x14ac:dyDescent="0.2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</row>
    <row r="423" spans="1:26" ht="15.75" customHeight="1" x14ac:dyDescent="0.2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</row>
    <row r="424" spans="1:26" ht="15.75" customHeight="1" x14ac:dyDescent="0.2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O424" s="136"/>
      <c r="P424" s="136"/>
      <c r="Q424" s="136"/>
      <c r="R424" s="136"/>
      <c r="S424" s="136"/>
      <c r="T424" s="136"/>
      <c r="U424" s="136"/>
      <c r="V424" s="136"/>
      <c r="W424" s="136"/>
      <c r="X424" s="136"/>
      <c r="Y424" s="136"/>
      <c r="Z424" s="136"/>
    </row>
    <row r="425" spans="1:26" ht="15.75" customHeight="1" x14ac:dyDescent="0.2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  <c r="P425" s="136"/>
      <c r="Q425" s="136"/>
      <c r="R425" s="136"/>
      <c r="S425" s="136"/>
      <c r="T425" s="136"/>
      <c r="U425" s="136"/>
      <c r="V425" s="136"/>
      <c r="W425" s="136"/>
      <c r="X425" s="136"/>
      <c r="Y425" s="136"/>
      <c r="Z425" s="136"/>
    </row>
    <row r="426" spans="1:26" ht="15.75" customHeight="1" x14ac:dyDescent="0.2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6"/>
      <c r="V426" s="136"/>
      <c r="W426" s="136"/>
      <c r="X426" s="136"/>
      <c r="Y426" s="136"/>
      <c r="Z426" s="136"/>
    </row>
    <row r="427" spans="1:26" ht="15.75" customHeight="1" x14ac:dyDescent="0.2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  <c r="W427" s="136"/>
      <c r="X427" s="136"/>
      <c r="Y427" s="136"/>
      <c r="Z427" s="136"/>
    </row>
    <row r="428" spans="1:26" ht="15.75" customHeight="1" x14ac:dyDescent="0.2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</row>
    <row r="429" spans="1:26" ht="15.75" customHeight="1" x14ac:dyDescent="0.2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</row>
    <row r="430" spans="1:26" ht="15.75" customHeight="1" x14ac:dyDescent="0.2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</row>
    <row r="431" spans="1:26" ht="15.75" customHeight="1" x14ac:dyDescent="0.2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</row>
    <row r="432" spans="1:26" ht="15.75" customHeight="1" x14ac:dyDescent="0.2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</row>
    <row r="433" spans="1:26" ht="15.75" customHeight="1" x14ac:dyDescent="0.2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</row>
    <row r="434" spans="1:26" ht="15.75" customHeight="1" x14ac:dyDescent="0.2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</row>
    <row r="435" spans="1:26" ht="15.75" customHeight="1" x14ac:dyDescent="0.2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</row>
    <row r="436" spans="1:26" ht="15.75" customHeight="1" x14ac:dyDescent="0.2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</row>
    <row r="437" spans="1:26" ht="15.75" customHeight="1" x14ac:dyDescent="0.2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</row>
    <row r="438" spans="1:26" ht="15.75" customHeight="1" x14ac:dyDescent="0.2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</row>
    <row r="439" spans="1:26" ht="15.75" customHeight="1" x14ac:dyDescent="0.2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</row>
    <row r="440" spans="1:26" ht="15.75" customHeight="1" x14ac:dyDescent="0.2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</row>
    <row r="441" spans="1:26" ht="15.75" customHeight="1" x14ac:dyDescent="0.2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</row>
    <row r="442" spans="1:26" ht="15.75" customHeight="1" x14ac:dyDescent="0.2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</row>
    <row r="443" spans="1:26" ht="15.75" customHeight="1" x14ac:dyDescent="0.2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</row>
    <row r="444" spans="1:26" ht="15.75" customHeight="1" x14ac:dyDescent="0.2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</row>
    <row r="445" spans="1:26" ht="15.75" customHeight="1" x14ac:dyDescent="0.2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</row>
    <row r="446" spans="1:26" ht="15.75" customHeight="1" x14ac:dyDescent="0.2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</row>
    <row r="447" spans="1:26" ht="15.75" customHeight="1" x14ac:dyDescent="0.2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</row>
    <row r="448" spans="1:26" ht="15.75" customHeight="1" x14ac:dyDescent="0.2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</row>
    <row r="449" spans="1:26" ht="15.75" customHeight="1" x14ac:dyDescent="0.2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</row>
    <row r="450" spans="1:26" ht="15.75" customHeight="1" x14ac:dyDescent="0.2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</row>
    <row r="451" spans="1:26" ht="15.75" customHeight="1" x14ac:dyDescent="0.2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</row>
    <row r="452" spans="1:26" ht="15.75" customHeight="1" x14ac:dyDescent="0.2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</row>
    <row r="453" spans="1:26" ht="15.75" customHeight="1" x14ac:dyDescent="0.2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</row>
    <row r="454" spans="1:26" ht="15.75" customHeight="1" x14ac:dyDescent="0.2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</row>
    <row r="455" spans="1:26" ht="15.75" customHeight="1" x14ac:dyDescent="0.2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</row>
    <row r="456" spans="1:26" ht="15.75" customHeight="1" x14ac:dyDescent="0.2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</row>
    <row r="457" spans="1:26" ht="15.75" customHeight="1" x14ac:dyDescent="0.2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</row>
    <row r="458" spans="1:26" ht="15.75" customHeight="1" x14ac:dyDescent="0.2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</row>
    <row r="459" spans="1:26" ht="15.75" customHeight="1" x14ac:dyDescent="0.2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O459" s="136"/>
      <c r="P459" s="136"/>
      <c r="Q459" s="136"/>
      <c r="R459" s="136"/>
      <c r="S459" s="136"/>
      <c r="T459" s="136"/>
      <c r="U459" s="136"/>
      <c r="V459" s="136"/>
      <c r="W459" s="136"/>
      <c r="X459" s="136"/>
      <c r="Y459" s="136"/>
      <c r="Z459" s="136"/>
    </row>
    <row r="460" spans="1:26" ht="15.75" customHeight="1" x14ac:dyDescent="0.2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</row>
    <row r="461" spans="1:26" ht="15.75" customHeight="1" x14ac:dyDescent="0.2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</row>
    <row r="462" spans="1:26" ht="15.75" customHeight="1" x14ac:dyDescent="0.2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</row>
    <row r="463" spans="1:26" ht="15.75" customHeight="1" x14ac:dyDescent="0.2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</row>
    <row r="464" spans="1:26" ht="15.75" customHeight="1" x14ac:dyDescent="0.2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</row>
    <row r="465" spans="1:26" ht="15.75" customHeight="1" x14ac:dyDescent="0.2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</row>
    <row r="466" spans="1:26" ht="15.75" customHeight="1" x14ac:dyDescent="0.2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</row>
    <row r="467" spans="1:26" ht="15.75" customHeight="1" x14ac:dyDescent="0.2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</row>
    <row r="468" spans="1:26" ht="15.75" customHeight="1" x14ac:dyDescent="0.2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</row>
    <row r="469" spans="1:26" ht="15.75" customHeight="1" x14ac:dyDescent="0.2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</row>
    <row r="470" spans="1:26" ht="15.75" customHeight="1" x14ac:dyDescent="0.2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</row>
    <row r="471" spans="1:26" ht="15.75" customHeight="1" x14ac:dyDescent="0.2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</row>
    <row r="472" spans="1:26" ht="15.75" customHeight="1" x14ac:dyDescent="0.2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</row>
    <row r="473" spans="1:26" ht="15.75" customHeight="1" x14ac:dyDescent="0.2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</row>
    <row r="474" spans="1:26" ht="15.75" customHeight="1" x14ac:dyDescent="0.2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</row>
    <row r="475" spans="1:26" ht="15.75" customHeight="1" x14ac:dyDescent="0.2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</row>
    <row r="476" spans="1:26" ht="15.75" customHeight="1" x14ac:dyDescent="0.2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</row>
    <row r="477" spans="1:26" ht="15.75" customHeight="1" x14ac:dyDescent="0.2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</row>
    <row r="478" spans="1:26" ht="15.75" customHeight="1" x14ac:dyDescent="0.2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</row>
    <row r="479" spans="1:26" ht="15.75" customHeight="1" x14ac:dyDescent="0.2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</row>
    <row r="480" spans="1:26" ht="15.75" customHeight="1" x14ac:dyDescent="0.2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</row>
    <row r="481" spans="1:26" ht="15.75" customHeight="1" x14ac:dyDescent="0.2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</row>
    <row r="482" spans="1:26" ht="15.75" customHeight="1" x14ac:dyDescent="0.2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</row>
    <row r="483" spans="1:26" ht="15.75" customHeight="1" x14ac:dyDescent="0.2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</row>
    <row r="484" spans="1:26" ht="15.75" customHeight="1" x14ac:dyDescent="0.2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</row>
    <row r="485" spans="1:26" ht="15.75" customHeight="1" x14ac:dyDescent="0.2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</row>
    <row r="486" spans="1:26" ht="15.75" customHeight="1" x14ac:dyDescent="0.2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</row>
    <row r="487" spans="1:26" ht="15.75" customHeight="1" x14ac:dyDescent="0.2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136"/>
      <c r="Q487" s="136"/>
      <c r="R487" s="136"/>
      <c r="S487" s="136"/>
      <c r="T487" s="136"/>
      <c r="U487" s="136"/>
      <c r="V487" s="136"/>
      <c r="W487" s="136"/>
      <c r="X487" s="136"/>
      <c r="Y487" s="136"/>
      <c r="Z487" s="136"/>
    </row>
    <row r="488" spans="1:26" ht="15.75" customHeight="1" x14ac:dyDescent="0.2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</row>
    <row r="489" spans="1:26" ht="15.75" customHeight="1" x14ac:dyDescent="0.2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</row>
    <row r="490" spans="1:26" ht="15.75" customHeight="1" x14ac:dyDescent="0.2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</row>
    <row r="491" spans="1:26" ht="15.75" customHeight="1" x14ac:dyDescent="0.2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</row>
    <row r="492" spans="1:26" ht="15.75" customHeight="1" x14ac:dyDescent="0.2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</row>
    <row r="493" spans="1:26" ht="15.75" customHeight="1" x14ac:dyDescent="0.2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</row>
    <row r="494" spans="1:26" ht="15.75" customHeight="1" x14ac:dyDescent="0.2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</row>
    <row r="495" spans="1:26" ht="15.75" customHeight="1" x14ac:dyDescent="0.2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</row>
    <row r="496" spans="1:26" ht="15.75" customHeight="1" x14ac:dyDescent="0.2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</row>
    <row r="497" spans="1:26" ht="15.75" customHeight="1" x14ac:dyDescent="0.2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</row>
    <row r="498" spans="1:26" ht="15.75" customHeight="1" x14ac:dyDescent="0.2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</row>
    <row r="499" spans="1:26" ht="15.75" customHeight="1" x14ac:dyDescent="0.2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</row>
    <row r="500" spans="1:26" ht="15.75" customHeight="1" x14ac:dyDescent="0.2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</row>
    <row r="501" spans="1:26" ht="15.75" customHeight="1" x14ac:dyDescent="0.2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</row>
    <row r="502" spans="1:26" ht="15.75" customHeight="1" x14ac:dyDescent="0.2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</row>
    <row r="503" spans="1:26" ht="15.75" customHeight="1" x14ac:dyDescent="0.2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</row>
    <row r="504" spans="1:26" ht="15.75" customHeight="1" x14ac:dyDescent="0.2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</row>
    <row r="505" spans="1:26" ht="15.75" customHeight="1" x14ac:dyDescent="0.2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</row>
    <row r="506" spans="1:26" ht="15.75" customHeight="1" x14ac:dyDescent="0.2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</row>
    <row r="507" spans="1:26" ht="15.75" customHeight="1" x14ac:dyDescent="0.2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</row>
    <row r="508" spans="1:26" ht="15.75" customHeight="1" x14ac:dyDescent="0.2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</row>
    <row r="509" spans="1:26" ht="15.75" customHeight="1" x14ac:dyDescent="0.2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</row>
    <row r="510" spans="1:26" ht="15.75" customHeight="1" x14ac:dyDescent="0.2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</row>
    <row r="511" spans="1:26" ht="15.75" customHeight="1" x14ac:dyDescent="0.2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</row>
    <row r="512" spans="1:26" ht="15.75" customHeight="1" x14ac:dyDescent="0.2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</row>
    <row r="513" spans="1:26" ht="15.75" customHeight="1" x14ac:dyDescent="0.2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</row>
    <row r="514" spans="1:26" ht="15.75" customHeight="1" x14ac:dyDescent="0.2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</row>
    <row r="515" spans="1:26" ht="15.75" customHeight="1" x14ac:dyDescent="0.2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</row>
    <row r="516" spans="1:26" ht="15.75" customHeight="1" x14ac:dyDescent="0.2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</row>
    <row r="517" spans="1:26" ht="15.75" customHeight="1" x14ac:dyDescent="0.2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</row>
    <row r="518" spans="1:26" ht="15.75" customHeight="1" x14ac:dyDescent="0.2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</row>
    <row r="519" spans="1:26" ht="15.75" customHeight="1" x14ac:dyDescent="0.2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</row>
    <row r="520" spans="1:26" ht="15.75" customHeight="1" x14ac:dyDescent="0.2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</row>
    <row r="521" spans="1:26" ht="15.75" customHeight="1" x14ac:dyDescent="0.2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</row>
    <row r="522" spans="1:26" ht="15.75" customHeight="1" x14ac:dyDescent="0.2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</row>
    <row r="523" spans="1:26" ht="15.75" customHeight="1" x14ac:dyDescent="0.2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</row>
    <row r="524" spans="1:26" ht="15.75" customHeight="1" x14ac:dyDescent="0.2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</row>
    <row r="525" spans="1:26" ht="15.75" customHeight="1" x14ac:dyDescent="0.2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</row>
    <row r="526" spans="1:26" ht="15.75" customHeight="1" x14ac:dyDescent="0.2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</row>
    <row r="527" spans="1:26" ht="15.75" customHeight="1" x14ac:dyDescent="0.2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</row>
    <row r="528" spans="1:26" ht="15.75" customHeight="1" x14ac:dyDescent="0.2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</row>
    <row r="529" spans="1:26" ht="15.75" customHeight="1" x14ac:dyDescent="0.2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</row>
    <row r="530" spans="1:26" ht="15.75" customHeight="1" x14ac:dyDescent="0.2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</row>
    <row r="531" spans="1:26" ht="15.75" customHeight="1" x14ac:dyDescent="0.2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</row>
    <row r="532" spans="1:26" ht="15.75" customHeight="1" x14ac:dyDescent="0.2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</row>
    <row r="533" spans="1:26" ht="15.75" customHeight="1" x14ac:dyDescent="0.2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</row>
    <row r="534" spans="1:26" ht="15.75" customHeight="1" x14ac:dyDescent="0.2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</row>
    <row r="535" spans="1:26" ht="15.75" customHeight="1" x14ac:dyDescent="0.2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</row>
    <row r="536" spans="1:26" ht="15.75" customHeight="1" x14ac:dyDescent="0.2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</row>
    <row r="537" spans="1:26" ht="15.75" customHeight="1" x14ac:dyDescent="0.2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</row>
    <row r="538" spans="1:26" ht="15.75" customHeight="1" x14ac:dyDescent="0.2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</row>
    <row r="539" spans="1:26" ht="15.75" customHeight="1" x14ac:dyDescent="0.2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</row>
    <row r="540" spans="1:26" ht="15.75" customHeight="1" x14ac:dyDescent="0.2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</row>
    <row r="541" spans="1:26" ht="15.75" customHeight="1" x14ac:dyDescent="0.2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</row>
    <row r="542" spans="1:26" ht="15.75" customHeight="1" x14ac:dyDescent="0.2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</row>
    <row r="543" spans="1:26" ht="15.75" customHeight="1" x14ac:dyDescent="0.2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</row>
    <row r="544" spans="1:26" ht="15.75" customHeight="1" x14ac:dyDescent="0.2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</row>
    <row r="545" spans="1:26" ht="15.75" customHeight="1" x14ac:dyDescent="0.2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</row>
    <row r="546" spans="1:26" ht="15.75" customHeight="1" x14ac:dyDescent="0.2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</row>
    <row r="547" spans="1:26" ht="15.75" customHeight="1" x14ac:dyDescent="0.2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</row>
    <row r="548" spans="1:26" ht="15.75" customHeight="1" x14ac:dyDescent="0.2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</row>
    <row r="549" spans="1:26" ht="15.75" customHeight="1" x14ac:dyDescent="0.2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</row>
    <row r="550" spans="1:26" ht="15.75" customHeight="1" x14ac:dyDescent="0.2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</row>
    <row r="551" spans="1:26" ht="15.75" customHeight="1" x14ac:dyDescent="0.2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</row>
    <row r="552" spans="1:26" ht="15.75" customHeight="1" x14ac:dyDescent="0.2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</row>
    <row r="553" spans="1:26" ht="15.75" customHeight="1" x14ac:dyDescent="0.2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</row>
    <row r="554" spans="1:26" ht="15.75" customHeight="1" x14ac:dyDescent="0.2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</row>
    <row r="555" spans="1:26" ht="15.75" customHeight="1" x14ac:dyDescent="0.2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</row>
    <row r="556" spans="1:26" ht="15.75" customHeight="1" x14ac:dyDescent="0.2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</row>
    <row r="557" spans="1:26" ht="15.75" customHeight="1" x14ac:dyDescent="0.2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</row>
    <row r="558" spans="1:26" ht="15.75" customHeight="1" x14ac:dyDescent="0.2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</row>
    <row r="559" spans="1:26" ht="15.75" customHeight="1" x14ac:dyDescent="0.2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</row>
    <row r="560" spans="1:26" ht="15.75" customHeight="1" x14ac:dyDescent="0.2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</row>
    <row r="561" spans="1:26" ht="15.75" customHeight="1" x14ac:dyDescent="0.2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</row>
    <row r="562" spans="1:26" ht="15.75" customHeight="1" x14ac:dyDescent="0.2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</row>
    <row r="563" spans="1:26" ht="15.75" customHeight="1" x14ac:dyDescent="0.2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</row>
    <row r="564" spans="1:26" ht="15.75" customHeight="1" x14ac:dyDescent="0.2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</row>
    <row r="565" spans="1:26" ht="15.75" customHeight="1" x14ac:dyDescent="0.2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</row>
    <row r="566" spans="1:26" ht="15.75" customHeight="1" x14ac:dyDescent="0.2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</row>
    <row r="567" spans="1:26" ht="15.75" customHeight="1" x14ac:dyDescent="0.2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</row>
    <row r="568" spans="1:26" ht="15.75" customHeight="1" x14ac:dyDescent="0.2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</row>
    <row r="569" spans="1:26" ht="15.75" customHeight="1" x14ac:dyDescent="0.2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</row>
    <row r="570" spans="1:26" ht="15.75" customHeight="1" x14ac:dyDescent="0.2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</row>
    <row r="571" spans="1:26" ht="15.75" customHeight="1" x14ac:dyDescent="0.2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</row>
    <row r="572" spans="1:26" ht="15.75" customHeight="1" x14ac:dyDescent="0.2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</row>
    <row r="573" spans="1:26" ht="15.75" customHeight="1" x14ac:dyDescent="0.2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</row>
    <row r="574" spans="1:26" ht="15.75" customHeight="1" x14ac:dyDescent="0.2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</row>
    <row r="575" spans="1:26" ht="15.75" customHeight="1" x14ac:dyDescent="0.2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</row>
    <row r="576" spans="1:26" ht="15.75" customHeight="1" x14ac:dyDescent="0.2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</row>
    <row r="577" spans="1:26" ht="15.75" customHeight="1" x14ac:dyDescent="0.2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</row>
    <row r="578" spans="1:26" ht="15.75" customHeight="1" x14ac:dyDescent="0.2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</row>
    <row r="579" spans="1:26" ht="15.75" customHeight="1" x14ac:dyDescent="0.2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  <c r="S579" s="136"/>
      <c r="T579" s="136"/>
      <c r="U579" s="136"/>
      <c r="V579" s="136"/>
      <c r="W579" s="136"/>
      <c r="X579" s="136"/>
      <c r="Y579" s="136"/>
      <c r="Z579" s="136"/>
    </row>
    <row r="580" spans="1:26" ht="15.75" customHeight="1" x14ac:dyDescent="0.2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  <c r="S580" s="136"/>
      <c r="T580" s="136"/>
      <c r="U580" s="136"/>
      <c r="V580" s="136"/>
      <c r="W580" s="136"/>
      <c r="X580" s="136"/>
      <c r="Y580" s="136"/>
      <c r="Z580" s="136"/>
    </row>
    <row r="581" spans="1:26" ht="15.75" customHeight="1" x14ac:dyDescent="0.2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6"/>
      <c r="P581" s="136"/>
      <c r="Q581" s="136"/>
      <c r="R581" s="136"/>
      <c r="S581" s="136"/>
      <c r="T581" s="136"/>
      <c r="U581" s="136"/>
      <c r="V581" s="136"/>
      <c r="W581" s="136"/>
      <c r="X581" s="136"/>
      <c r="Y581" s="136"/>
      <c r="Z581" s="136"/>
    </row>
    <row r="582" spans="1:26" ht="15.75" customHeight="1" x14ac:dyDescent="0.2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136"/>
      <c r="V582" s="136"/>
      <c r="W582" s="136"/>
      <c r="X582" s="136"/>
      <c r="Y582" s="136"/>
      <c r="Z582" s="136"/>
    </row>
    <row r="583" spans="1:26" ht="15.75" customHeight="1" x14ac:dyDescent="0.2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136"/>
      <c r="V583" s="136"/>
      <c r="W583" s="136"/>
      <c r="X583" s="136"/>
      <c r="Y583" s="136"/>
      <c r="Z583" s="136"/>
    </row>
    <row r="584" spans="1:26" ht="15.75" customHeight="1" x14ac:dyDescent="0.2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136"/>
      <c r="V584" s="136"/>
      <c r="W584" s="136"/>
      <c r="X584" s="136"/>
      <c r="Y584" s="136"/>
      <c r="Z584" s="136"/>
    </row>
    <row r="585" spans="1:26" ht="15.75" customHeight="1" x14ac:dyDescent="0.2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136"/>
      <c r="V585" s="136"/>
      <c r="W585" s="136"/>
      <c r="X585" s="136"/>
      <c r="Y585" s="136"/>
      <c r="Z585" s="136"/>
    </row>
    <row r="586" spans="1:26" ht="15.75" customHeight="1" x14ac:dyDescent="0.2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136"/>
      <c r="V586" s="136"/>
      <c r="W586" s="136"/>
      <c r="X586" s="136"/>
      <c r="Y586" s="136"/>
      <c r="Z586" s="136"/>
    </row>
    <row r="587" spans="1:26" ht="15.75" customHeight="1" x14ac:dyDescent="0.2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136"/>
      <c r="V587" s="136"/>
      <c r="W587" s="136"/>
      <c r="X587" s="136"/>
      <c r="Y587" s="136"/>
      <c r="Z587" s="136"/>
    </row>
    <row r="588" spans="1:26" ht="15.75" customHeight="1" x14ac:dyDescent="0.2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</row>
    <row r="589" spans="1:26" ht="15.75" customHeight="1" x14ac:dyDescent="0.2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</row>
    <row r="590" spans="1:26" ht="15.75" customHeight="1" x14ac:dyDescent="0.2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</row>
    <row r="591" spans="1:26" ht="15.75" customHeight="1" x14ac:dyDescent="0.2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</row>
    <row r="592" spans="1:26" ht="15.75" customHeight="1" x14ac:dyDescent="0.2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</row>
    <row r="593" spans="1:26" ht="15.75" customHeight="1" x14ac:dyDescent="0.2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</row>
    <row r="594" spans="1:26" ht="15.75" customHeight="1" x14ac:dyDescent="0.2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136"/>
      <c r="V594" s="136"/>
      <c r="W594" s="136"/>
      <c r="X594" s="136"/>
      <c r="Y594" s="136"/>
      <c r="Z594" s="136"/>
    </row>
    <row r="595" spans="1:26" ht="15.75" customHeight="1" x14ac:dyDescent="0.2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O595" s="136"/>
      <c r="P595" s="136"/>
      <c r="Q595" s="136"/>
      <c r="R595" s="136"/>
      <c r="S595" s="136"/>
      <c r="T595" s="136"/>
      <c r="U595" s="136"/>
      <c r="V595" s="136"/>
      <c r="W595" s="136"/>
      <c r="X595" s="136"/>
      <c r="Y595" s="136"/>
      <c r="Z595" s="136"/>
    </row>
    <row r="596" spans="1:26" ht="15.75" customHeight="1" x14ac:dyDescent="0.2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136"/>
      <c r="V596" s="136"/>
      <c r="W596" s="136"/>
      <c r="X596" s="136"/>
      <c r="Y596" s="136"/>
      <c r="Z596" s="136"/>
    </row>
    <row r="597" spans="1:26" ht="15.75" customHeight="1" x14ac:dyDescent="0.2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136"/>
      <c r="V597" s="136"/>
      <c r="W597" s="136"/>
      <c r="X597" s="136"/>
      <c r="Y597" s="136"/>
      <c r="Z597" s="136"/>
    </row>
    <row r="598" spans="1:26" ht="15.75" customHeight="1" x14ac:dyDescent="0.2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136"/>
      <c r="V598" s="136"/>
      <c r="W598" s="136"/>
      <c r="X598" s="136"/>
      <c r="Y598" s="136"/>
      <c r="Z598" s="136"/>
    </row>
    <row r="599" spans="1:26" ht="15.75" customHeight="1" x14ac:dyDescent="0.2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136"/>
      <c r="V599" s="136"/>
      <c r="W599" s="136"/>
      <c r="X599" s="136"/>
      <c r="Y599" s="136"/>
      <c r="Z599" s="136"/>
    </row>
    <row r="600" spans="1:26" ht="15.75" customHeight="1" x14ac:dyDescent="0.2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O600" s="136"/>
      <c r="P600" s="136"/>
      <c r="Q600" s="136"/>
      <c r="R600" s="136"/>
      <c r="S600" s="136"/>
      <c r="T600" s="136"/>
      <c r="U600" s="136"/>
      <c r="V600" s="136"/>
      <c r="W600" s="136"/>
      <c r="X600" s="136"/>
      <c r="Y600" s="136"/>
      <c r="Z600" s="136"/>
    </row>
    <row r="601" spans="1:26" ht="15.75" customHeight="1" x14ac:dyDescent="0.2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6"/>
      <c r="P601" s="136"/>
      <c r="Q601" s="136"/>
      <c r="R601" s="136"/>
      <c r="S601" s="136"/>
      <c r="T601" s="136"/>
      <c r="U601" s="136"/>
      <c r="V601" s="136"/>
      <c r="W601" s="136"/>
      <c r="X601" s="136"/>
      <c r="Y601" s="136"/>
      <c r="Z601" s="136"/>
    </row>
    <row r="602" spans="1:26" ht="15.75" customHeight="1" x14ac:dyDescent="0.2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6"/>
      <c r="P602" s="136"/>
      <c r="Q602" s="136"/>
      <c r="R602" s="136"/>
      <c r="S602" s="136"/>
      <c r="T602" s="136"/>
      <c r="U602" s="136"/>
      <c r="V602" s="136"/>
      <c r="W602" s="136"/>
      <c r="X602" s="136"/>
      <c r="Y602" s="136"/>
      <c r="Z602" s="136"/>
    </row>
    <row r="603" spans="1:26" ht="15.75" customHeight="1" x14ac:dyDescent="0.2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6"/>
      <c r="P603" s="136"/>
      <c r="Q603" s="136"/>
      <c r="R603" s="136"/>
      <c r="S603" s="136"/>
      <c r="T603" s="136"/>
      <c r="U603" s="136"/>
      <c r="V603" s="136"/>
      <c r="W603" s="136"/>
      <c r="X603" s="136"/>
      <c r="Y603" s="136"/>
      <c r="Z603" s="136"/>
    </row>
    <row r="604" spans="1:26" ht="15.75" customHeight="1" x14ac:dyDescent="0.2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6"/>
      <c r="P604" s="136"/>
      <c r="Q604" s="136"/>
      <c r="R604" s="136"/>
      <c r="S604" s="136"/>
      <c r="T604" s="136"/>
      <c r="U604" s="136"/>
      <c r="V604" s="136"/>
      <c r="W604" s="136"/>
      <c r="X604" s="136"/>
      <c r="Y604" s="136"/>
      <c r="Z604" s="136"/>
    </row>
    <row r="605" spans="1:26" ht="15.75" customHeight="1" x14ac:dyDescent="0.2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6"/>
      <c r="P605" s="136"/>
      <c r="Q605" s="136"/>
      <c r="R605" s="136"/>
      <c r="S605" s="136"/>
      <c r="T605" s="136"/>
      <c r="U605" s="136"/>
      <c r="V605" s="136"/>
      <c r="W605" s="136"/>
      <c r="X605" s="136"/>
      <c r="Y605" s="136"/>
      <c r="Z605" s="136"/>
    </row>
    <row r="606" spans="1:26" ht="15.75" customHeight="1" x14ac:dyDescent="0.2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O606" s="136"/>
      <c r="P606" s="136"/>
      <c r="Q606" s="136"/>
      <c r="R606" s="136"/>
      <c r="S606" s="136"/>
      <c r="T606" s="136"/>
      <c r="U606" s="136"/>
      <c r="V606" s="136"/>
      <c r="W606" s="136"/>
      <c r="X606" s="136"/>
      <c r="Y606" s="136"/>
      <c r="Z606" s="136"/>
    </row>
    <row r="607" spans="1:26" ht="15.75" customHeight="1" x14ac:dyDescent="0.2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O607" s="136"/>
      <c r="P607" s="136"/>
      <c r="Q607" s="136"/>
      <c r="R607" s="136"/>
      <c r="S607" s="136"/>
      <c r="T607" s="136"/>
      <c r="U607" s="136"/>
      <c r="V607" s="136"/>
      <c r="W607" s="136"/>
      <c r="X607" s="136"/>
      <c r="Y607" s="136"/>
      <c r="Z607" s="136"/>
    </row>
    <row r="608" spans="1:26" ht="15.75" customHeight="1" x14ac:dyDescent="0.2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  <c r="P608" s="136"/>
      <c r="Q608" s="136"/>
      <c r="R608" s="136"/>
      <c r="S608" s="136"/>
      <c r="T608" s="136"/>
      <c r="U608" s="136"/>
      <c r="V608" s="136"/>
      <c r="W608" s="136"/>
      <c r="X608" s="136"/>
      <c r="Y608" s="136"/>
      <c r="Z608" s="136"/>
    </row>
    <row r="609" spans="1:26" ht="15.75" customHeight="1" x14ac:dyDescent="0.2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  <c r="P609" s="136"/>
      <c r="Q609" s="136"/>
      <c r="R609" s="136"/>
      <c r="S609" s="136"/>
      <c r="T609" s="136"/>
      <c r="U609" s="136"/>
      <c r="V609" s="136"/>
      <c r="W609" s="136"/>
      <c r="X609" s="136"/>
      <c r="Y609" s="136"/>
      <c r="Z609" s="136"/>
    </row>
    <row r="610" spans="1:26" ht="15.75" customHeight="1" x14ac:dyDescent="0.2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  <c r="P610" s="136"/>
      <c r="Q610" s="136"/>
      <c r="R610" s="136"/>
      <c r="S610" s="136"/>
      <c r="T610" s="136"/>
      <c r="U610" s="136"/>
      <c r="V610" s="136"/>
      <c r="W610" s="136"/>
      <c r="X610" s="136"/>
      <c r="Y610" s="136"/>
      <c r="Z610" s="136"/>
    </row>
    <row r="611" spans="1:26" ht="15.75" customHeight="1" x14ac:dyDescent="0.2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  <c r="P611" s="136"/>
      <c r="Q611" s="136"/>
      <c r="R611" s="136"/>
      <c r="S611" s="136"/>
      <c r="T611" s="136"/>
      <c r="U611" s="136"/>
      <c r="V611" s="136"/>
      <c r="W611" s="136"/>
      <c r="X611" s="136"/>
      <c r="Y611" s="136"/>
      <c r="Z611" s="136"/>
    </row>
    <row r="612" spans="1:26" ht="15.75" customHeight="1" x14ac:dyDescent="0.2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O612" s="136"/>
      <c r="P612" s="136"/>
      <c r="Q612" s="136"/>
      <c r="R612" s="136"/>
      <c r="S612" s="136"/>
      <c r="T612" s="136"/>
      <c r="U612" s="136"/>
      <c r="V612" s="136"/>
      <c r="W612" s="136"/>
      <c r="X612" s="136"/>
      <c r="Y612" s="136"/>
      <c r="Z612" s="136"/>
    </row>
    <row r="613" spans="1:26" ht="15.75" customHeight="1" x14ac:dyDescent="0.2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O613" s="136"/>
      <c r="P613" s="136"/>
      <c r="Q613" s="136"/>
      <c r="R613" s="136"/>
      <c r="S613" s="136"/>
      <c r="T613" s="136"/>
      <c r="U613" s="136"/>
      <c r="V613" s="136"/>
      <c r="W613" s="136"/>
      <c r="X613" s="136"/>
      <c r="Y613" s="136"/>
      <c r="Z613" s="136"/>
    </row>
    <row r="614" spans="1:26" ht="15.75" customHeight="1" x14ac:dyDescent="0.2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  <c r="Q614" s="136"/>
      <c r="R614" s="136"/>
      <c r="S614" s="136"/>
      <c r="T614" s="136"/>
      <c r="U614" s="136"/>
      <c r="V614" s="136"/>
      <c r="W614" s="136"/>
      <c r="X614" s="136"/>
      <c r="Y614" s="136"/>
      <c r="Z614" s="136"/>
    </row>
    <row r="615" spans="1:26" ht="15.75" customHeight="1" x14ac:dyDescent="0.2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O615" s="136"/>
      <c r="P615" s="136"/>
      <c r="Q615" s="136"/>
      <c r="R615" s="136"/>
      <c r="S615" s="136"/>
      <c r="T615" s="136"/>
      <c r="U615" s="136"/>
      <c r="V615" s="136"/>
      <c r="W615" s="136"/>
      <c r="X615" s="136"/>
      <c r="Y615" s="136"/>
      <c r="Z615" s="136"/>
    </row>
    <row r="616" spans="1:26" ht="15.75" customHeight="1" x14ac:dyDescent="0.2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O616" s="136"/>
      <c r="P616" s="136"/>
      <c r="Q616" s="136"/>
      <c r="R616" s="136"/>
      <c r="S616" s="136"/>
      <c r="T616" s="136"/>
      <c r="U616" s="136"/>
      <c r="V616" s="136"/>
      <c r="W616" s="136"/>
      <c r="X616" s="136"/>
      <c r="Y616" s="136"/>
      <c r="Z616" s="136"/>
    </row>
    <row r="617" spans="1:26" ht="15.75" customHeight="1" x14ac:dyDescent="0.2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  <c r="Y617" s="136"/>
      <c r="Z617" s="136"/>
    </row>
    <row r="618" spans="1:26" ht="15.75" customHeight="1" x14ac:dyDescent="0.2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O618" s="136"/>
      <c r="P618" s="136"/>
      <c r="Q618" s="136"/>
      <c r="R618" s="136"/>
      <c r="S618" s="136"/>
      <c r="T618" s="136"/>
      <c r="U618" s="136"/>
      <c r="V618" s="136"/>
      <c r="W618" s="136"/>
      <c r="X618" s="136"/>
      <c r="Y618" s="136"/>
      <c r="Z618" s="136"/>
    </row>
    <row r="619" spans="1:26" ht="15.75" customHeight="1" x14ac:dyDescent="0.2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O619" s="136"/>
      <c r="P619" s="136"/>
      <c r="Q619" s="136"/>
      <c r="R619" s="136"/>
      <c r="S619" s="136"/>
      <c r="T619" s="136"/>
      <c r="U619" s="136"/>
      <c r="V619" s="136"/>
      <c r="W619" s="136"/>
      <c r="X619" s="136"/>
      <c r="Y619" s="136"/>
      <c r="Z619" s="136"/>
    </row>
    <row r="620" spans="1:26" ht="15.75" customHeight="1" x14ac:dyDescent="0.2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O620" s="136"/>
      <c r="P620" s="136"/>
      <c r="Q620" s="136"/>
      <c r="R620" s="136"/>
      <c r="S620" s="136"/>
      <c r="T620" s="136"/>
      <c r="U620" s="136"/>
      <c r="V620" s="136"/>
      <c r="W620" s="136"/>
      <c r="X620" s="136"/>
      <c r="Y620" s="136"/>
      <c r="Z620" s="136"/>
    </row>
    <row r="621" spans="1:26" ht="15.75" customHeight="1" x14ac:dyDescent="0.2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O621" s="136"/>
      <c r="P621" s="136"/>
      <c r="Q621" s="136"/>
      <c r="R621" s="136"/>
      <c r="S621" s="136"/>
      <c r="T621" s="136"/>
      <c r="U621" s="136"/>
      <c r="V621" s="136"/>
      <c r="W621" s="136"/>
      <c r="X621" s="136"/>
      <c r="Y621" s="136"/>
      <c r="Z621" s="136"/>
    </row>
    <row r="622" spans="1:26" ht="15.75" customHeight="1" x14ac:dyDescent="0.2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O622" s="136"/>
      <c r="P622" s="136"/>
      <c r="Q622" s="136"/>
      <c r="R622" s="136"/>
      <c r="S622" s="136"/>
      <c r="T622" s="136"/>
      <c r="U622" s="136"/>
      <c r="V622" s="136"/>
      <c r="W622" s="136"/>
      <c r="X622" s="136"/>
      <c r="Y622" s="136"/>
      <c r="Z622" s="136"/>
    </row>
    <row r="623" spans="1:26" ht="15.75" customHeight="1" x14ac:dyDescent="0.2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O623" s="136"/>
      <c r="P623" s="136"/>
      <c r="Q623" s="136"/>
      <c r="R623" s="136"/>
      <c r="S623" s="136"/>
      <c r="T623" s="136"/>
      <c r="U623" s="136"/>
      <c r="V623" s="136"/>
      <c r="W623" s="136"/>
      <c r="X623" s="136"/>
      <c r="Y623" s="136"/>
      <c r="Z623" s="136"/>
    </row>
    <row r="624" spans="1:26" ht="15.75" customHeight="1" x14ac:dyDescent="0.2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O624" s="136"/>
      <c r="P624" s="136"/>
      <c r="Q624" s="136"/>
      <c r="R624" s="136"/>
      <c r="S624" s="136"/>
      <c r="T624" s="136"/>
      <c r="U624" s="136"/>
      <c r="V624" s="136"/>
      <c r="W624" s="136"/>
      <c r="X624" s="136"/>
      <c r="Y624" s="136"/>
      <c r="Z624" s="136"/>
    </row>
    <row r="625" spans="1:26" ht="15.75" customHeight="1" x14ac:dyDescent="0.2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6"/>
      <c r="P625" s="136"/>
      <c r="Q625" s="136"/>
      <c r="R625" s="136"/>
      <c r="S625" s="136"/>
      <c r="T625" s="136"/>
      <c r="U625" s="136"/>
      <c r="V625" s="136"/>
      <c r="W625" s="136"/>
      <c r="X625" s="136"/>
      <c r="Y625" s="136"/>
      <c r="Z625" s="136"/>
    </row>
    <row r="626" spans="1:26" ht="15.75" customHeight="1" x14ac:dyDescent="0.2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  <c r="Y626" s="136"/>
      <c r="Z626" s="136"/>
    </row>
    <row r="627" spans="1:26" ht="15.75" customHeight="1" x14ac:dyDescent="0.2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6"/>
      <c r="P627" s="136"/>
      <c r="Q627" s="136"/>
      <c r="R627" s="136"/>
      <c r="S627" s="136"/>
      <c r="T627" s="136"/>
      <c r="U627" s="136"/>
      <c r="V627" s="136"/>
      <c r="W627" s="136"/>
      <c r="X627" s="136"/>
      <c r="Y627" s="136"/>
      <c r="Z627" s="136"/>
    </row>
    <row r="628" spans="1:26" ht="15.75" customHeight="1" x14ac:dyDescent="0.2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6"/>
      <c r="P628" s="136"/>
      <c r="Q628" s="136"/>
      <c r="R628" s="136"/>
      <c r="S628" s="136"/>
      <c r="T628" s="136"/>
      <c r="U628" s="136"/>
      <c r="V628" s="136"/>
      <c r="W628" s="136"/>
      <c r="X628" s="136"/>
      <c r="Y628" s="136"/>
      <c r="Z628" s="136"/>
    </row>
    <row r="629" spans="1:26" ht="15.75" customHeight="1" x14ac:dyDescent="0.2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  <c r="S629" s="136"/>
      <c r="T629" s="136"/>
      <c r="U629" s="136"/>
      <c r="V629" s="136"/>
      <c r="W629" s="136"/>
      <c r="X629" s="136"/>
      <c r="Y629" s="136"/>
      <c r="Z629" s="136"/>
    </row>
    <row r="630" spans="1:26" ht="15.75" customHeight="1" x14ac:dyDescent="0.2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O630" s="136"/>
      <c r="P630" s="136"/>
      <c r="Q630" s="136"/>
      <c r="R630" s="136"/>
      <c r="S630" s="136"/>
      <c r="T630" s="136"/>
      <c r="U630" s="136"/>
      <c r="V630" s="136"/>
      <c r="W630" s="136"/>
      <c r="X630" s="136"/>
      <c r="Y630" s="136"/>
      <c r="Z630" s="136"/>
    </row>
    <row r="631" spans="1:26" ht="15.75" customHeight="1" x14ac:dyDescent="0.2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O631" s="136"/>
      <c r="P631" s="136"/>
      <c r="Q631" s="136"/>
      <c r="R631" s="136"/>
      <c r="S631" s="136"/>
      <c r="T631" s="136"/>
      <c r="U631" s="136"/>
      <c r="V631" s="136"/>
      <c r="W631" s="136"/>
      <c r="X631" s="136"/>
      <c r="Y631" s="136"/>
      <c r="Z631" s="136"/>
    </row>
    <row r="632" spans="1:26" ht="15.75" customHeight="1" x14ac:dyDescent="0.2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O632" s="136"/>
      <c r="P632" s="136"/>
      <c r="Q632" s="136"/>
      <c r="R632" s="136"/>
      <c r="S632" s="136"/>
      <c r="T632" s="136"/>
      <c r="U632" s="136"/>
      <c r="V632" s="136"/>
      <c r="W632" s="136"/>
      <c r="X632" s="136"/>
      <c r="Y632" s="136"/>
      <c r="Z632" s="136"/>
    </row>
    <row r="633" spans="1:26" ht="15.75" customHeight="1" x14ac:dyDescent="0.2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O633" s="136"/>
      <c r="P633" s="136"/>
      <c r="Q633" s="136"/>
      <c r="R633" s="136"/>
      <c r="S633" s="136"/>
      <c r="T633" s="136"/>
      <c r="U633" s="136"/>
      <c r="V633" s="136"/>
      <c r="W633" s="136"/>
      <c r="X633" s="136"/>
      <c r="Y633" s="136"/>
      <c r="Z633" s="136"/>
    </row>
    <row r="634" spans="1:26" ht="15.75" customHeight="1" x14ac:dyDescent="0.2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O634" s="136"/>
      <c r="P634" s="136"/>
      <c r="Q634" s="136"/>
      <c r="R634" s="136"/>
      <c r="S634" s="136"/>
      <c r="T634" s="136"/>
      <c r="U634" s="136"/>
      <c r="V634" s="136"/>
      <c r="W634" s="136"/>
      <c r="X634" s="136"/>
      <c r="Y634" s="136"/>
      <c r="Z634" s="136"/>
    </row>
    <row r="635" spans="1:26" ht="15.75" customHeight="1" x14ac:dyDescent="0.2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O635" s="136"/>
      <c r="P635" s="136"/>
      <c r="Q635" s="136"/>
      <c r="R635" s="136"/>
      <c r="S635" s="136"/>
      <c r="T635" s="136"/>
      <c r="U635" s="136"/>
      <c r="V635" s="136"/>
      <c r="W635" s="136"/>
      <c r="X635" s="136"/>
      <c r="Y635" s="136"/>
      <c r="Z635" s="136"/>
    </row>
    <row r="636" spans="1:26" ht="15.75" customHeight="1" x14ac:dyDescent="0.2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O636" s="136"/>
      <c r="P636" s="136"/>
      <c r="Q636" s="136"/>
      <c r="R636" s="136"/>
      <c r="S636" s="136"/>
      <c r="T636" s="136"/>
      <c r="U636" s="136"/>
      <c r="V636" s="136"/>
      <c r="W636" s="136"/>
      <c r="X636" s="136"/>
      <c r="Y636" s="136"/>
      <c r="Z636" s="136"/>
    </row>
    <row r="637" spans="1:26" ht="15.75" customHeight="1" x14ac:dyDescent="0.2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  <c r="Q637" s="136"/>
      <c r="R637" s="136"/>
      <c r="S637" s="136"/>
      <c r="T637" s="136"/>
      <c r="U637" s="136"/>
      <c r="V637" s="136"/>
      <c r="W637" s="136"/>
      <c r="X637" s="136"/>
      <c r="Y637" s="136"/>
      <c r="Z637" s="136"/>
    </row>
    <row r="638" spans="1:26" ht="15.75" customHeight="1" x14ac:dyDescent="0.2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6"/>
      <c r="U638" s="136"/>
      <c r="V638" s="136"/>
      <c r="W638" s="136"/>
      <c r="X638" s="136"/>
      <c r="Y638" s="136"/>
      <c r="Z638" s="136"/>
    </row>
    <row r="639" spans="1:26" ht="15.75" customHeight="1" x14ac:dyDescent="0.2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O639" s="136"/>
      <c r="P639" s="136"/>
      <c r="Q639" s="136"/>
      <c r="R639" s="136"/>
      <c r="S639" s="136"/>
      <c r="T639" s="136"/>
      <c r="U639" s="136"/>
      <c r="V639" s="136"/>
      <c r="W639" s="136"/>
      <c r="X639" s="136"/>
      <c r="Y639" s="136"/>
      <c r="Z639" s="136"/>
    </row>
    <row r="640" spans="1:26" ht="15.75" customHeight="1" x14ac:dyDescent="0.2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O640" s="136"/>
      <c r="P640" s="136"/>
      <c r="Q640" s="136"/>
      <c r="R640" s="136"/>
      <c r="S640" s="136"/>
      <c r="T640" s="136"/>
      <c r="U640" s="136"/>
      <c r="V640" s="136"/>
      <c r="W640" s="136"/>
      <c r="X640" s="136"/>
      <c r="Y640" s="136"/>
      <c r="Z640" s="136"/>
    </row>
    <row r="641" spans="1:26" ht="15.75" customHeight="1" x14ac:dyDescent="0.2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O641" s="136"/>
      <c r="P641" s="136"/>
      <c r="Q641" s="136"/>
      <c r="R641" s="136"/>
      <c r="S641" s="136"/>
      <c r="T641" s="136"/>
      <c r="U641" s="136"/>
      <c r="V641" s="136"/>
      <c r="W641" s="136"/>
      <c r="X641" s="136"/>
      <c r="Y641" s="136"/>
      <c r="Z641" s="136"/>
    </row>
    <row r="642" spans="1:26" ht="15.75" customHeight="1" x14ac:dyDescent="0.2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O642" s="136"/>
      <c r="P642" s="136"/>
      <c r="Q642" s="136"/>
      <c r="R642" s="136"/>
      <c r="S642" s="136"/>
      <c r="T642" s="136"/>
      <c r="U642" s="136"/>
      <c r="V642" s="136"/>
      <c r="W642" s="136"/>
      <c r="X642" s="136"/>
      <c r="Y642" s="136"/>
      <c r="Z642" s="136"/>
    </row>
    <row r="643" spans="1:26" ht="15.75" customHeight="1" x14ac:dyDescent="0.2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O643" s="136"/>
      <c r="P643" s="136"/>
      <c r="Q643" s="136"/>
      <c r="R643" s="136"/>
      <c r="S643" s="136"/>
      <c r="T643" s="136"/>
      <c r="U643" s="136"/>
      <c r="V643" s="136"/>
      <c r="W643" s="136"/>
      <c r="X643" s="136"/>
      <c r="Y643" s="136"/>
      <c r="Z643" s="136"/>
    </row>
    <row r="644" spans="1:26" ht="15.75" customHeight="1" x14ac:dyDescent="0.2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</row>
    <row r="645" spans="1:26" ht="15.75" customHeight="1" x14ac:dyDescent="0.2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</row>
    <row r="646" spans="1:26" ht="15.75" customHeight="1" x14ac:dyDescent="0.2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</row>
    <row r="647" spans="1:26" ht="15.75" customHeight="1" x14ac:dyDescent="0.2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</row>
    <row r="648" spans="1:26" ht="15.75" customHeight="1" x14ac:dyDescent="0.2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</row>
    <row r="649" spans="1:26" ht="15.75" customHeight="1" x14ac:dyDescent="0.2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</row>
    <row r="650" spans="1:26" ht="15.75" customHeight="1" x14ac:dyDescent="0.2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</row>
    <row r="651" spans="1:26" ht="15.75" customHeight="1" x14ac:dyDescent="0.2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</row>
    <row r="652" spans="1:26" ht="15.75" customHeight="1" x14ac:dyDescent="0.2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6"/>
      <c r="P652" s="136"/>
      <c r="Q652" s="136"/>
      <c r="R652" s="136"/>
      <c r="S652" s="136"/>
      <c r="T652" s="136"/>
      <c r="U652" s="136"/>
      <c r="V652" s="136"/>
      <c r="W652" s="136"/>
      <c r="X652" s="136"/>
      <c r="Y652" s="136"/>
      <c r="Z652" s="136"/>
    </row>
    <row r="653" spans="1:26" ht="15.75" customHeight="1" x14ac:dyDescent="0.2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6"/>
      <c r="R653" s="136"/>
      <c r="S653" s="136"/>
      <c r="T653" s="136"/>
      <c r="U653" s="136"/>
      <c r="V653" s="136"/>
      <c r="W653" s="136"/>
      <c r="X653" s="136"/>
      <c r="Y653" s="136"/>
      <c r="Z653" s="136"/>
    </row>
    <row r="654" spans="1:26" ht="15.75" customHeight="1" x14ac:dyDescent="0.2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  <c r="S654" s="136"/>
      <c r="T654" s="136"/>
      <c r="U654" s="136"/>
      <c r="V654" s="136"/>
      <c r="W654" s="136"/>
      <c r="X654" s="136"/>
      <c r="Y654" s="136"/>
      <c r="Z654" s="136"/>
    </row>
    <row r="655" spans="1:26" ht="15.75" customHeight="1" x14ac:dyDescent="0.2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  <c r="V655" s="136"/>
      <c r="W655" s="136"/>
      <c r="X655" s="136"/>
      <c r="Y655" s="136"/>
      <c r="Z655" s="136"/>
    </row>
    <row r="656" spans="1:26" ht="15.75" customHeight="1" x14ac:dyDescent="0.2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O656" s="136"/>
      <c r="P656" s="136"/>
      <c r="Q656" s="136"/>
      <c r="R656" s="136"/>
      <c r="S656" s="136"/>
      <c r="T656" s="136"/>
      <c r="U656" s="136"/>
      <c r="V656" s="136"/>
      <c r="W656" s="136"/>
      <c r="X656" s="136"/>
      <c r="Y656" s="136"/>
      <c r="Z656" s="136"/>
    </row>
    <row r="657" spans="1:26" ht="15.75" customHeight="1" x14ac:dyDescent="0.2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O657" s="136"/>
      <c r="P657" s="136"/>
      <c r="Q657" s="136"/>
      <c r="R657" s="136"/>
      <c r="S657" s="136"/>
      <c r="T657" s="136"/>
      <c r="U657" s="136"/>
      <c r="V657" s="136"/>
      <c r="W657" s="136"/>
      <c r="X657" s="136"/>
      <c r="Y657" s="136"/>
      <c r="Z657" s="136"/>
    </row>
    <row r="658" spans="1:26" ht="15.75" customHeight="1" x14ac:dyDescent="0.2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O658" s="136"/>
      <c r="P658" s="136"/>
      <c r="Q658" s="136"/>
      <c r="R658" s="136"/>
      <c r="S658" s="136"/>
      <c r="T658" s="136"/>
      <c r="U658" s="136"/>
      <c r="V658" s="136"/>
      <c r="W658" s="136"/>
      <c r="X658" s="136"/>
      <c r="Y658" s="136"/>
      <c r="Z658" s="136"/>
    </row>
    <row r="659" spans="1:26" ht="15.75" customHeight="1" x14ac:dyDescent="0.2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  <c r="Q659" s="136"/>
      <c r="R659" s="136"/>
      <c r="S659" s="136"/>
      <c r="T659" s="136"/>
      <c r="U659" s="136"/>
      <c r="V659" s="136"/>
      <c r="W659" s="136"/>
      <c r="X659" s="136"/>
      <c r="Y659" s="136"/>
      <c r="Z659" s="136"/>
    </row>
    <row r="660" spans="1:26" ht="15.75" customHeight="1" x14ac:dyDescent="0.2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O660" s="136"/>
      <c r="P660" s="136"/>
      <c r="Q660" s="136"/>
      <c r="R660" s="136"/>
      <c r="S660" s="136"/>
      <c r="T660" s="136"/>
      <c r="U660" s="136"/>
      <c r="V660" s="136"/>
      <c r="W660" s="136"/>
      <c r="X660" s="136"/>
      <c r="Y660" s="136"/>
      <c r="Z660" s="136"/>
    </row>
    <row r="661" spans="1:26" ht="15.75" customHeight="1" x14ac:dyDescent="0.2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O661" s="136"/>
      <c r="P661" s="136"/>
      <c r="Q661" s="136"/>
      <c r="R661" s="136"/>
      <c r="S661" s="136"/>
      <c r="T661" s="136"/>
      <c r="U661" s="136"/>
      <c r="V661" s="136"/>
      <c r="W661" s="136"/>
      <c r="X661" s="136"/>
      <c r="Y661" s="136"/>
      <c r="Z661" s="136"/>
    </row>
    <row r="662" spans="1:26" ht="15.75" customHeight="1" x14ac:dyDescent="0.2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O662" s="136"/>
      <c r="P662" s="136"/>
      <c r="Q662" s="136"/>
      <c r="R662" s="136"/>
      <c r="S662" s="136"/>
      <c r="T662" s="136"/>
      <c r="U662" s="136"/>
      <c r="V662" s="136"/>
      <c r="W662" s="136"/>
      <c r="X662" s="136"/>
      <c r="Y662" s="136"/>
      <c r="Z662" s="136"/>
    </row>
    <row r="663" spans="1:26" ht="15.75" customHeight="1" x14ac:dyDescent="0.2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O663" s="136"/>
      <c r="P663" s="136"/>
      <c r="Q663" s="136"/>
      <c r="R663" s="136"/>
      <c r="S663" s="136"/>
      <c r="T663" s="136"/>
      <c r="U663" s="136"/>
      <c r="V663" s="136"/>
      <c r="W663" s="136"/>
      <c r="X663" s="136"/>
      <c r="Y663" s="136"/>
      <c r="Z663" s="136"/>
    </row>
    <row r="664" spans="1:26" ht="15.75" customHeight="1" x14ac:dyDescent="0.2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  <c r="Q664" s="136"/>
      <c r="R664" s="136"/>
      <c r="S664" s="136"/>
      <c r="T664" s="136"/>
      <c r="U664" s="136"/>
      <c r="V664" s="136"/>
      <c r="W664" s="136"/>
      <c r="X664" s="136"/>
      <c r="Y664" s="136"/>
      <c r="Z664" s="136"/>
    </row>
    <row r="665" spans="1:26" ht="15.75" customHeight="1" x14ac:dyDescent="0.2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O665" s="136"/>
      <c r="P665" s="136"/>
      <c r="Q665" s="136"/>
      <c r="R665" s="136"/>
      <c r="S665" s="136"/>
      <c r="T665" s="136"/>
      <c r="U665" s="136"/>
      <c r="V665" s="136"/>
      <c r="W665" s="136"/>
      <c r="X665" s="136"/>
      <c r="Y665" s="136"/>
      <c r="Z665" s="136"/>
    </row>
    <row r="666" spans="1:26" ht="15.75" customHeight="1" x14ac:dyDescent="0.2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O666" s="136"/>
      <c r="P666" s="136"/>
      <c r="Q666" s="136"/>
      <c r="R666" s="136"/>
      <c r="S666" s="136"/>
      <c r="T666" s="136"/>
      <c r="U666" s="136"/>
      <c r="V666" s="136"/>
      <c r="W666" s="136"/>
      <c r="X666" s="136"/>
      <c r="Y666" s="136"/>
      <c r="Z666" s="136"/>
    </row>
    <row r="667" spans="1:26" ht="15.75" customHeight="1" x14ac:dyDescent="0.2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O667" s="136"/>
      <c r="P667" s="136"/>
      <c r="Q667" s="136"/>
      <c r="R667" s="136"/>
      <c r="S667" s="136"/>
      <c r="T667" s="136"/>
      <c r="U667" s="136"/>
      <c r="V667" s="136"/>
      <c r="W667" s="136"/>
      <c r="X667" s="136"/>
      <c r="Y667" s="136"/>
      <c r="Z667" s="136"/>
    </row>
    <row r="668" spans="1:26" ht="15.75" customHeight="1" x14ac:dyDescent="0.2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O668" s="136"/>
      <c r="P668" s="136"/>
      <c r="Q668" s="136"/>
      <c r="R668" s="136"/>
      <c r="S668" s="136"/>
      <c r="T668" s="136"/>
      <c r="U668" s="136"/>
      <c r="V668" s="136"/>
      <c r="W668" s="136"/>
      <c r="X668" s="136"/>
      <c r="Y668" s="136"/>
      <c r="Z668" s="136"/>
    </row>
    <row r="669" spans="1:26" ht="15.75" customHeight="1" x14ac:dyDescent="0.2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  <c r="P669" s="136"/>
      <c r="Q669" s="136"/>
      <c r="R669" s="136"/>
      <c r="S669" s="136"/>
      <c r="T669" s="136"/>
      <c r="U669" s="136"/>
      <c r="V669" s="136"/>
      <c r="W669" s="136"/>
      <c r="X669" s="136"/>
      <c r="Y669" s="136"/>
      <c r="Z669" s="136"/>
    </row>
    <row r="670" spans="1:26" ht="15.75" customHeight="1" x14ac:dyDescent="0.2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  <c r="P670" s="136"/>
      <c r="Q670" s="136"/>
      <c r="R670" s="136"/>
      <c r="S670" s="136"/>
      <c r="T670" s="136"/>
      <c r="U670" s="136"/>
      <c r="V670" s="136"/>
      <c r="W670" s="136"/>
      <c r="X670" s="136"/>
      <c r="Y670" s="136"/>
      <c r="Z670" s="136"/>
    </row>
    <row r="671" spans="1:26" ht="15.75" customHeight="1" x14ac:dyDescent="0.2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  <c r="P671" s="136"/>
      <c r="Q671" s="136"/>
      <c r="R671" s="136"/>
      <c r="S671" s="136"/>
      <c r="T671" s="136"/>
      <c r="U671" s="136"/>
      <c r="V671" s="136"/>
      <c r="W671" s="136"/>
      <c r="X671" s="136"/>
      <c r="Y671" s="136"/>
      <c r="Z671" s="136"/>
    </row>
    <row r="672" spans="1:26" ht="15.75" customHeight="1" x14ac:dyDescent="0.2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  <c r="P672" s="136"/>
      <c r="Q672" s="136"/>
      <c r="R672" s="136"/>
      <c r="S672" s="136"/>
      <c r="T672" s="136"/>
      <c r="U672" s="136"/>
      <c r="V672" s="136"/>
      <c r="W672" s="136"/>
      <c r="X672" s="136"/>
      <c r="Y672" s="136"/>
      <c r="Z672" s="136"/>
    </row>
    <row r="673" spans="1:26" ht="15.75" customHeight="1" x14ac:dyDescent="0.2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6"/>
      <c r="P673" s="136"/>
      <c r="Q673" s="136"/>
      <c r="R673" s="136"/>
      <c r="S673" s="136"/>
      <c r="T673" s="136"/>
      <c r="U673" s="136"/>
      <c r="V673" s="136"/>
      <c r="W673" s="136"/>
      <c r="X673" s="136"/>
      <c r="Y673" s="136"/>
      <c r="Z673" s="136"/>
    </row>
    <row r="674" spans="1:26" ht="15.75" customHeight="1" x14ac:dyDescent="0.2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  <c r="V674" s="136"/>
      <c r="W674" s="136"/>
      <c r="X674" s="136"/>
      <c r="Y674" s="136"/>
      <c r="Z674" s="136"/>
    </row>
    <row r="675" spans="1:26" ht="15.75" customHeight="1" x14ac:dyDescent="0.2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6"/>
      <c r="P675" s="136"/>
      <c r="Q675" s="136"/>
      <c r="R675" s="136"/>
      <c r="S675" s="136"/>
      <c r="T675" s="136"/>
      <c r="U675" s="136"/>
      <c r="V675" s="136"/>
      <c r="W675" s="136"/>
      <c r="X675" s="136"/>
      <c r="Y675" s="136"/>
      <c r="Z675" s="136"/>
    </row>
    <row r="676" spans="1:26" ht="15.75" customHeight="1" x14ac:dyDescent="0.2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O676" s="136"/>
      <c r="P676" s="136"/>
      <c r="Q676" s="136"/>
      <c r="R676" s="136"/>
      <c r="S676" s="136"/>
      <c r="T676" s="136"/>
      <c r="U676" s="136"/>
      <c r="V676" s="136"/>
      <c r="W676" s="136"/>
      <c r="X676" s="136"/>
      <c r="Y676" s="136"/>
      <c r="Z676" s="136"/>
    </row>
    <row r="677" spans="1:26" ht="15.75" customHeight="1" x14ac:dyDescent="0.2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6"/>
      <c r="U677" s="136"/>
      <c r="V677" s="136"/>
      <c r="W677" s="136"/>
      <c r="X677" s="136"/>
      <c r="Y677" s="136"/>
      <c r="Z677" s="136"/>
    </row>
    <row r="678" spans="1:26" ht="15.75" customHeight="1" x14ac:dyDescent="0.2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O678" s="136"/>
      <c r="P678" s="136"/>
      <c r="Q678" s="136"/>
      <c r="R678" s="136"/>
      <c r="S678" s="136"/>
      <c r="T678" s="136"/>
      <c r="U678" s="136"/>
      <c r="V678" s="136"/>
      <c r="W678" s="136"/>
      <c r="X678" s="136"/>
      <c r="Y678" s="136"/>
      <c r="Z678" s="136"/>
    </row>
    <row r="679" spans="1:26" ht="15.75" customHeight="1" x14ac:dyDescent="0.2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  <c r="S679" s="136"/>
      <c r="T679" s="136"/>
      <c r="U679" s="136"/>
      <c r="V679" s="136"/>
      <c r="W679" s="136"/>
      <c r="X679" s="136"/>
      <c r="Y679" s="136"/>
      <c r="Z679" s="136"/>
    </row>
    <row r="680" spans="1:26" ht="15.75" customHeight="1" x14ac:dyDescent="0.2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  <c r="S680" s="136"/>
      <c r="T680" s="136"/>
      <c r="U680" s="136"/>
      <c r="V680" s="136"/>
      <c r="W680" s="136"/>
      <c r="X680" s="136"/>
      <c r="Y680" s="136"/>
      <c r="Z680" s="136"/>
    </row>
    <row r="681" spans="1:26" ht="15.75" customHeight="1" x14ac:dyDescent="0.2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O681" s="136"/>
      <c r="P681" s="136"/>
      <c r="Q681" s="136"/>
      <c r="R681" s="136"/>
      <c r="S681" s="136"/>
      <c r="T681" s="136"/>
      <c r="U681" s="136"/>
      <c r="V681" s="136"/>
      <c r="W681" s="136"/>
      <c r="X681" s="136"/>
      <c r="Y681" s="136"/>
      <c r="Z681" s="136"/>
    </row>
    <row r="682" spans="1:26" ht="15.75" customHeight="1" x14ac:dyDescent="0.2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O682" s="136"/>
      <c r="P682" s="136"/>
      <c r="Q682" s="136"/>
      <c r="R682" s="136"/>
      <c r="S682" s="136"/>
      <c r="T682" s="136"/>
      <c r="U682" s="136"/>
      <c r="V682" s="136"/>
      <c r="W682" s="136"/>
      <c r="X682" s="136"/>
      <c r="Y682" s="136"/>
      <c r="Z682" s="136"/>
    </row>
    <row r="683" spans="1:26" ht="15.75" customHeight="1" x14ac:dyDescent="0.2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  <c r="Y683" s="136"/>
      <c r="Z683" s="136"/>
    </row>
    <row r="684" spans="1:26" ht="15.75" customHeight="1" x14ac:dyDescent="0.2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O684" s="136"/>
      <c r="P684" s="136"/>
      <c r="Q684" s="136"/>
      <c r="R684" s="136"/>
      <c r="S684" s="136"/>
      <c r="T684" s="136"/>
      <c r="U684" s="136"/>
      <c r="V684" s="136"/>
      <c r="W684" s="136"/>
      <c r="X684" s="136"/>
      <c r="Y684" s="136"/>
      <c r="Z684" s="136"/>
    </row>
    <row r="685" spans="1:26" ht="15.75" customHeight="1" x14ac:dyDescent="0.2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O685" s="136"/>
      <c r="P685" s="136"/>
      <c r="Q685" s="136"/>
      <c r="R685" s="136"/>
      <c r="S685" s="136"/>
      <c r="T685" s="136"/>
      <c r="U685" s="136"/>
      <c r="V685" s="136"/>
      <c r="W685" s="136"/>
      <c r="X685" s="136"/>
      <c r="Y685" s="136"/>
      <c r="Z685" s="136"/>
    </row>
    <row r="686" spans="1:26" ht="15.75" customHeight="1" x14ac:dyDescent="0.2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6"/>
      <c r="U686" s="136"/>
      <c r="V686" s="136"/>
      <c r="W686" s="136"/>
      <c r="X686" s="136"/>
      <c r="Y686" s="136"/>
      <c r="Z686" s="136"/>
    </row>
    <row r="687" spans="1:26" ht="15.75" customHeight="1" x14ac:dyDescent="0.2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O687" s="136"/>
      <c r="P687" s="136"/>
      <c r="Q687" s="136"/>
      <c r="R687" s="136"/>
      <c r="S687" s="136"/>
      <c r="T687" s="136"/>
      <c r="U687" s="136"/>
      <c r="V687" s="136"/>
      <c r="W687" s="136"/>
      <c r="X687" s="136"/>
      <c r="Y687" s="136"/>
      <c r="Z687" s="136"/>
    </row>
    <row r="688" spans="1:26" ht="15.75" customHeight="1" x14ac:dyDescent="0.2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O688" s="136"/>
      <c r="P688" s="136"/>
      <c r="Q688" s="136"/>
      <c r="R688" s="136"/>
      <c r="S688" s="136"/>
      <c r="T688" s="136"/>
      <c r="U688" s="136"/>
      <c r="V688" s="136"/>
      <c r="W688" s="136"/>
      <c r="X688" s="136"/>
      <c r="Y688" s="136"/>
      <c r="Z688" s="136"/>
    </row>
    <row r="689" spans="1:26" ht="15.75" customHeight="1" x14ac:dyDescent="0.2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6"/>
      <c r="U689" s="136"/>
      <c r="V689" s="136"/>
      <c r="W689" s="136"/>
      <c r="X689" s="136"/>
      <c r="Y689" s="136"/>
      <c r="Z689" s="136"/>
    </row>
    <row r="690" spans="1:26" ht="15.75" customHeight="1" x14ac:dyDescent="0.2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  <c r="P690" s="136"/>
      <c r="Q690" s="136"/>
      <c r="R690" s="136"/>
      <c r="S690" s="136"/>
      <c r="T690" s="136"/>
      <c r="U690" s="136"/>
      <c r="V690" s="136"/>
      <c r="W690" s="136"/>
      <c r="X690" s="136"/>
      <c r="Y690" s="136"/>
      <c r="Z690" s="136"/>
    </row>
    <row r="691" spans="1:26" ht="15.75" customHeight="1" x14ac:dyDescent="0.2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6"/>
      <c r="P691" s="136"/>
      <c r="Q691" s="136"/>
      <c r="R691" s="136"/>
      <c r="S691" s="136"/>
      <c r="T691" s="136"/>
      <c r="U691" s="136"/>
      <c r="V691" s="136"/>
      <c r="W691" s="136"/>
      <c r="X691" s="136"/>
      <c r="Y691" s="136"/>
      <c r="Z691" s="136"/>
    </row>
    <row r="692" spans="1:26" ht="15.75" customHeight="1" x14ac:dyDescent="0.2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  <c r="Y692" s="136"/>
      <c r="Z692" s="136"/>
    </row>
    <row r="693" spans="1:26" ht="15.75" customHeight="1" x14ac:dyDescent="0.2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6"/>
      <c r="P693" s="136"/>
      <c r="Q693" s="136"/>
      <c r="R693" s="136"/>
      <c r="S693" s="136"/>
      <c r="T693" s="136"/>
      <c r="U693" s="136"/>
      <c r="V693" s="136"/>
      <c r="W693" s="136"/>
      <c r="X693" s="136"/>
      <c r="Y693" s="136"/>
      <c r="Z693" s="136"/>
    </row>
    <row r="694" spans="1:26" ht="15.75" customHeight="1" x14ac:dyDescent="0.2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6"/>
      <c r="P694" s="136"/>
      <c r="Q694" s="136"/>
      <c r="R694" s="136"/>
      <c r="S694" s="136"/>
      <c r="T694" s="136"/>
      <c r="U694" s="136"/>
      <c r="V694" s="136"/>
      <c r="W694" s="136"/>
      <c r="X694" s="136"/>
      <c r="Y694" s="136"/>
      <c r="Z694" s="136"/>
    </row>
    <row r="695" spans="1:26" ht="15.75" customHeight="1" x14ac:dyDescent="0.2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6"/>
      <c r="P695" s="136"/>
      <c r="Q695" s="136"/>
      <c r="R695" s="136"/>
      <c r="S695" s="136"/>
      <c r="T695" s="136"/>
      <c r="U695" s="136"/>
      <c r="V695" s="136"/>
      <c r="W695" s="136"/>
      <c r="X695" s="136"/>
      <c r="Y695" s="136"/>
      <c r="Z695" s="136"/>
    </row>
    <row r="696" spans="1:26" ht="15.75" customHeight="1" x14ac:dyDescent="0.2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6"/>
      <c r="P696" s="136"/>
      <c r="Q696" s="136"/>
      <c r="R696" s="136"/>
      <c r="S696" s="136"/>
      <c r="T696" s="136"/>
      <c r="U696" s="136"/>
      <c r="V696" s="136"/>
      <c r="W696" s="136"/>
      <c r="X696" s="136"/>
      <c r="Y696" s="136"/>
      <c r="Z696" s="136"/>
    </row>
    <row r="697" spans="1:26" ht="15.75" customHeight="1" x14ac:dyDescent="0.2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6"/>
      <c r="P697" s="136"/>
      <c r="Q697" s="136"/>
      <c r="R697" s="136"/>
      <c r="S697" s="136"/>
      <c r="T697" s="136"/>
      <c r="U697" s="136"/>
      <c r="V697" s="136"/>
      <c r="W697" s="136"/>
      <c r="X697" s="136"/>
      <c r="Y697" s="136"/>
      <c r="Z697" s="136"/>
    </row>
    <row r="698" spans="1:26" ht="15.75" customHeight="1" x14ac:dyDescent="0.2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6"/>
      <c r="P698" s="136"/>
      <c r="Q698" s="136"/>
      <c r="R698" s="136"/>
      <c r="S698" s="136"/>
      <c r="T698" s="136"/>
      <c r="U698" s="136"/>
      <c r="V698" s="136"/>
      <c r="W698" s="136"/>
      <c r="X698" s="136"/>
      <c r="Y698" s="136"/>
      <c r="Z698" s="136"/>
    </row>
    <row r="699" spans="1:26" ht="15.75" customHeight="1" x14ac:dyDescent="0.2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6"/>
      <c r="R699" s="136"/>
      <c r="S699" s="136"/>
      <c r="T699" s="136"/>
      <c r="U699" s="136"/>
      <c r="V699" s="136"/>
      <c r="W699" s="136"/>
      <c r="X699" s="136"/>
      <c r="Y699" s="136"/>
      <c r="Z699" s="136"/>
    </row>
    <row r="700" spans="1:26" ht="15.75" customHeight="1" x14ac:dyDescent="0.2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6"/>
      <c r="P700" s="136"/>
      <c r="Q700" s="136"/>
      <c r="R700" s="136"/>
      <c r="S700" s="136"/>
      <c r="T700" s="136"/>
      <c r="U700" s="136"/>
      <c r="V700" s="136"/>
      <c r="W700" s="136"/>
      <c r="X700" s="136"/>
      <c r="Y700" s="136"/>
      <c r="Z700" s="136"/>
    </row>
    <row r="701" spans="1:26" ht="15.75" customHeight="1" x14ac:dyDescent="0.2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  <c r="Q701" s="136"/>
      <c r="R701" s="136"/>
      <c r="S701" s="136"/>
      <c r="T701" s="136"/>
      <c r="U701" s="136"/>
      <c r="V701" s="136"/>
      <c r="W701" s="136"/>
      <c r="X701" s="136"/>
      <c r="Y701" s="136"/>
      <c r="Z701" s="136"/>
    </row>
    <row r="702" spans="1:26" ht="15.75" customHeight="1" x14ac:dyDescent="0.2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6"/>
      <c r="P702" s="136"/>
      <c r="Q702" s="136"/>
      <c r="R702" s="136"/>
      <c r="S702" s="136"/>
      <c r="T702" s="136"/>
      <c r="U702" s="136"/>
      <c r="V702" s="136"/>
      <c r="W702" s="136"/>
      <c r="X702" s="136"/>
      <c r="Y702" s="136"/>
      <c r="Z702" s="136"/>
    </row>
    <row r="703" spans="1:26" ht="15.75" customHeight="1" x14ac:dyDescent="0.2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O703" s="136"/>
      <c r="P703" s="136"/>
      <c r="Q703" s="136"/>
      <c r="R703" s="136"/>
      <c r="S703" s="136"/>
      <c r="T703" s="136"/>
      <c r="U703" s="136"/>
      <c r="V703" s="136"/>
      <c r="W703" s="136"/>
      <c r="X703" s="136"/>
      <c r="Y703" s="136"/>
      <c r="Z703" s="136"/>
    </row>
    <row r="704" spans="1:26" ht="15.75" customHeight="1" x14ac:dyDescent="0.2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O704" s="136"/>
      <c r="P704" s="136"/>
      <c r="Q704" s="136"/>
      <c r="R704" s="136"/>
      <c r="S704" s="136"/>
      <c r="T704" s="136"/>
      <c r="U704" s="136"/>
      <c r="V704" s="136"/>
      <c r="W704" s="136"/>
      <c r="X704" s="136"/>
      <c r="Y704" s="136"/>
      <c r="Z704" s="136"/>
    </row>
    <row r="705" spans="1:26" ht="15.75" customHeight="1" x14ac:dyDescent="0.2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O705" s="136"/>
      <c r="P705" s="136"/>
      <c r="Q705" s="136"/>
      <c r="R705" s="136"/>
      <c r="S705" s="136"/>
      <c r="T705" s="136"/>
      <c r="U705" s="136"/>
      <c r="V705" s="136"/>
      <c r="W705" s="136"/>
      <c r="X705" s="136"/>
      <c r="Y705" s="136"/>
      <c r="Z705" s="136"/>
    </row>
    <row r="706" spans="1:26" ht="15.75" customHeight="1" x14ac:dyDescent="0.2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</row>
    <row r="707" spans="1:26" ht="15.75" customHeight="1" x14ac:dyDescent="0.2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</row>
    <row r="708" spans="1:26" ht="15.75" customHeight="1" x14ac:dyDescent="0.2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</row>
    <row r="709" spans="1:26" ht="15.75" customHeight="1" x14ac:dyDescent="0.2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</row>
    <row r="710" spans="1:26" ht="15.75" customHeight="1" x14ac:dyDescent="0.2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</row>
    <row r="711" spans="1:26" ht="15.75" customHeight="1" x14ac:dyDescent="0.2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O711" s="136"/>
      <c r="P711" s="136"/>
      <c r="Q711" s="136"/>
      <c r="R711" s="136"/>
      <c r="S711" s="136"/>
      <c r="T711" s="136"/>
      <c r="U711" s="136"/>
      <c r="V711" s="136"/>
      <c r="W711" s="136"/>
      <c r="X711" s="136"/>
      <c r="Y711" s="136"/>
      <c r="Z711" s="136"/>
    </row>
    <row r="712" spans="1:26" ht="15.75" customHeight="1" x14ac:dyDescent="0.2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O712" s="136"/>
      <c r="P712" s="136"/>
      <c r="Q712" s="136"/>
      <c r="R712" s="136"/>
      <c r="S712" s="136"/>
      <c r="T712" s="136"/>
      <c r="U712" s="136"/>
      <c r="V712" s="136"/>
      <c r="W712" s="136"/>
      <c r="X712" s="136"/>
      <c r="Y712" s="136"/>
      <c r="Z712" s="136"/>
    </row>
    <row r="713" spans="1:26" ht="15.75" customHeight="1" x14ac:dyDescent="0.2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  <c r="Q713" s="136"/>
      <c r="R713" s="136"/>
      <c r="S713" s="136"/>
      <c r="T713" s="136"/>
      <c r="U713" s="136"/>
      <c r="V713" s="136"/>
      <c r="W713" s="136"/>
      <c r="X713" s="136"/>
      <c r="Y713" s="136"/>
      <c r="Z713" s="136"/>
    </row>
    <row r="714" spans="1:26" ht="15.75" customHeight="1" x14ac:dyDescent="0.2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O714" s="136"/>
      <c r="P714" s="136"/>
      <c r="Q714" s="136"/>
      <c r="R714" s="136"/>
      <c r="S714" s="136"/>
      <c r="T714" s="136"/>
      <c r="U714" s="136"/>
      <c r="V714" s="136"/>
      <c r="W714" s="136"/>
      <c r="X714" s="136"/>
      <c r="Y714" s="136"/>
      <c r="Z714" s="136"/>
    </row>
    <row r="715" spans="1:26" ht="15.75" customHeight="1" x14ac:dyDescent="0.2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O715" s="136"/>
      <c r="P715" s="136"/>
      <c r="Q715" s="136"/>
      <c r="R715" s="136"/>
      <c r="S715" s="136"/>
      <c r="T715" s="136"/>
      <c r="U715" s="136"/>
      <c r="V715" s="136"/>
      <c r="W715" s="136"/>
      <c r="X715" s="136"/>
      <c r="Y715" s="136"/>
      <c r="Z715" s="136"/>
    </row>
    <row r="716" spans="1:26" ht="15.75" customHeight="1" x14ac:dyDescent="0.2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6"/>
      <c r="U716" s="136"/>
      <c r="V716" s="136"/>
      <c r="W716" s="136"/>
      <c r="X716" s="136"/>
      <c r="Y716" s="136"/>
      <c r="Z716" s="136"/>
    </row>
    <row r="717" spans="1:26" ht="15.75" customHeight="1" x14ac:dyDescent="0.2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O717" s="136"/>
      <c r="P717" s="136"/>
      <c r="Q717" s="136"/>
      <c r="R717" s="136"/>
      <c r="S717" s="136"/>
      <c r="T717" s="136"/>
      <c r="U717" s="136"/>
      <c r="V717" s="136"/>
      <c r="W717" s="136"/>
      <c r="X717" s="136"/>
      <c r="Y717" s="136"/>
      <c r="Z717" s="136"/>
    </row>
    <row r="718" spans="1:26" ht="15.75" customHeight="1" x14ac:dyDescent="0.2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O718" s="136"/>
      <c r="P718" s="136"/>
      <c r="Q718" s="136"/>
      <c r="R718" s="136"/>
      <c r="S718" s="136"/>
      <c r="T718" s="136"/>
      <c r="U718" s="136"/>
      <c r="V718" s="136"/>
      <c r="W718" s="136"/>
      <c r="X718" s="136"/>
      <c r="Y718" s="136"/>
      <c r="Z718" s="136"/>
    </row>
    <row r="719" spans="1:26" ht="15.75" customHeight="1" x14ac:dyDescent="0.2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O719" s="136"/>
      <c r="P719" s="136"/>
      <c r="Q719" s="136"/>
      <c r="R719" s="136"/>
      <c r="S719" s="136"/>
      <c r="T719" s="136"/>
      <c r="U719" s="136"/>
      <c r="V719" s="136"/>
      <c r="W719" s="136"/>
      <c r="X719" s="136"/>
      <c r="Y719" s="136"/>
      <c r="Z719" s="136"/>
    </row>
    <row r="720" spans="1:26" ht="15.75" customHeight="1" x14ac:dyDescent="0.2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6"/>
      <c r="P720" s="136"/>
      <c r="Q720" s="136"/>
      <c r="R720" s="136"/>
      <c r="S720" s="136"/>
      <c r="T720" s="136"/>
      <c r="U720" s="136"/>
      <c r="V720" s="136"/>
      <c r="W720" s="136"/>
      <c r="X720" s="136"/>
      <c r="Y720" s="136"/>
      <c r="Z720" s="136"/>
    </row>
    <row r="721" spans="1:26" ht="15.75" customHeight="1" x14ac:dyDescent="0.2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6"/>
      <c r="P721" s="136"/>
      <c r="Q721" s="136"/>
      <c r="R721" s="136"/>
      <c r="S721" s="136"/>
      <c r="T721" s="136"/>
      <c r="U721" s="136"/>
      <c r="V721" s="136"/>
      <c r="W721" s="136"/>
      <c r="X721" s="136"/>
      <c r="Y721" s="136"/>
      <c r="Z721" s="136"/>
    </row>
    <row r="722" spans="1:26" ht="15.75" customHeight="1" x14ac:dyDescent="0.2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6"/>
      <c r="P722" s="136"/>
      <c r="Q722" s="136"/>
      <c r="R722" s="136"/>
      <c r="S722" s="136"/>
      <c r="T722" s="136"/>
      <c r="U722" s="136"/>
      <c r="V722" s="136"/>
      <c r="W722" s="136"/>
      <c r="X722" s="136"/>
      <c r="Y722" s="136"/>
      <c r="Z722" s="136"/>
    </row>
    <row r="723" spans="1:26" ht="15.75" customHeight="1" x14ac:dyDescent="0.2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6"/>
      <c r="P723" s="136"/>
      <c r="Q723" s="136"/>
      <c r="R723" s="136"/>
      <c r="S723" s="136"/>
      <c r="T723" s="136"/>
      <c r="U723" s="136"/>
      <c r="V723" s="136"/>
      <c r="W723" s="136"/>
      <c r="X723" s="136"/>
      <c r="Y723" s="136"/>
      <c r="Z723" s="136"/>
    </row>
    <row r="724" spans="1:26" ht="15.75" customHeight="1" x14ac:dyDescent="0.2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6"/>
      <c r="P724" s="136"/>
      <c r="Q724" s="136"/>
      <c r="R724" s="136"/>
      <c r="S724" s="136"/>
      <c r="T724" s="136"/>
      <c r="U724" s="136"/>
      <c r="V724" s="136"/>
      <c r="W724" s="136"/>
      <c r="X724" s="136"/>
      <c r="Y724" s="136"/>
      <c r="Z724" s="136"/>
    </row>
    <row r="725" spans="1:26" ht="15.75" customHeight="1" x14ac:dyDescent="0.2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O725" s="136"/>
      <c r="P725" s="136"/>
      <c r="Q725" s="136"/>
      <c r="R725" s="136"/>
      <c r="S725" s="136"/>
      <c r="T725" s="136"/>
      <c r="U725" s="136"/>
      <c r="V725" s="136"/>
      <c r="W725" s="136"/>
      <c r="X725" s="136"/>
      <c r="Y725" s="136"/>
      <c r="Z725" s="136"/>
    </row>
    <row r="726" spans="1:26" ht="15.75" customHeight="1" x14ac:dyDescent="0.2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O726" s="136"/>
      <c r="P726" s="136"/>
      <c r="Q726" s="136"/>
      <c r="R726" s="136"/>
      <c r="S726" s="136"/>
      <c r="T726" s="136"/>
      <c r="U726" s="136"/>
      <c r="V726" s="136"/>
      <c r="W726" s="136"/>
      <c r="X726" s="136"/>
      <c r="Y726" s="136"/>
      <c r="Z726" s="136"/>
    </row>
    <row r="727" spans="1:26" ht="15.75" customHeight="1" x14ac:dyDescent="0.2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O727" s="136"/>
      <c r="P727" s="136"/>
      <c r="Q727" s="136"/>
      <c r="R727" s="136"/>
      <c r="S727" s="136"/>
      <c r="T727" s="136"/>
      <c r="U727" s="136"/>
      <c r="V727" s="136"/>
      <c r="W727" s="136"/>
      <c r="X727" s="136"/>
      <c r="Y727" s="136"/>
      <c r="Z727" s="136"/>
    </row>
    <row r="728" spans="1:26" ht="15.75" customHeight="1" x14ac:dyDescent="0.2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O728" s="136"/>
      <c r="P728" s="136"/>
      <c r="Q728" s="136"/>
      <c r="R728" s="136"/>
      <c r="S728" s="136"/>
      <c r="T728" s="136"/>
      <c r="U728" s="136"/>
      <c r="V728" s="136"/>
      <c r="W728" s="136"/>
      <c r="X728" s="136"/>
      <c r="Y728" s="136"/>
      <c r="Z728" s="136"/>
    </row>
    <row r="729" spans="1:26" ht="15.75" customHeight="1" x14ac:dyDescent="0.2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  <c r="P729" s="136"/>
      <c r="Q729" s="136"/>
      <c r="R729" s="136"/>
      <c r="S729" s="136"/>
      <c r="T729" s="136"/>
      <c r="U729" s="136"/>
      <c r="V729" s="136"/>
      <c r="W729" s="136"/>
      <c r="X729" s="136"/>
      <c r="Y729" s="136"/>
      <c r="Z729" s="136"/>
    </row>
    <row r="730" spans="1:26" ht="15.75" customHeight="1" x14ac:dyDescent="0.2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  <c r="P730" s="136"/>
      <c r="Q730" s="136"/>
      <c r="R730" s="136"/>
      <c r="S730" s="136"/>
      <c r="T730" s="136"/>
      <c r="U730" s="136"/>
      <c r="V730" s="136"/>
      <c r="W730" s="136"/>
      <c r="X730" s="136"/>
      <c r="Y730" s="136"/>
      <c r="Z730" s="136"/>
    </row>
    <row r="731" spans="1:26" ht="15.75" customHeight="1" x14ac:dyDescent="0.2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  <c r="Q731" s="136"/>
      <c r="R731" s="136"/>
      <c r="S731" s="136"/>
      <c r="T731" s="136"/>
      <c r="U731" s="136"/>
      <c r="V731" s="136"/>
      <c r="W731" s="136"/>
      <c r="X731" s="136"/>
      <c r="Y731" s="136"/>
      <c r="Z731" s="136"/>
    </row>
    <row r="732" spans="1:26" ht="15.75" customHeight="1" x14ac:dyDescent="0.2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</row>
    <row r="733" spans="1:26" ht="15.75" customHeight="1" x14ac:dyDescent="0.2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O733" s="136"/>
      <c r="P733" s="136"/>
      <c r="Q733" s="136"/>
      <c r="R733" s="136"/>
      <c r="S733" s="136"/>
      <c r="T733" s="136"/>
      <c r="U733" s="136"/>
      <c r="V733" s="136"/>
      <c r="W733" s="136"/>
      <c r="X733" s="136"/>
      <c r="Y733" s="136"/>
      <c r="Z733" s="136"/>
    </row>
    <row r="734" spans="1:26" ht="15.75" customHeight="1" x14ac:dyDescent="0.2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O734" s="136"/>
      <c r="P734" s="136"/>
      <c r="Q734" s="136"/>
      <c r="R734" s="136"/>
      <c r="S734" s="136"/>
      <c r="T734" s="136"/>
      <c r="U734" s="136"/>
      <c r="V734" s="136"/>
      <c r="W734" s="136"/>
      <c r="X734" s="136"/>
      <c r="Y734" s="136"/>
      <c r="Z734" s="136"/>
    </row>
    <row r="735" spans="1:26" ht="15.75" customHeight="1" x14ac:dyDescent="0.2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O735" s="136"/>
      <c r="P735" s="136"/>
      <c r="Q735" s="136"/>
      <c r="R735" s="136"/>
      <c r="S735" s="136"/>
      <c r="T735" s="136"/>
      <c r="U735" s="136"/>
      <c r="V735" s="136"/>
      <c r="W735" s="136"/>
      <c r="X735" s="136"/>
      <c r="Y735" s="136"/>
      <c r="Z735" s="136"/>
    </row>
    <row r="736" spans="1:26" ht="15.75" customHeight="1" x14ac:dyDescent="0.2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O736" s="136"/>
      <c r="P736" s="136"/>
      <c r="Q736" s="136"/>
      <c r="R736" s="136"/>
      <c r="S736" s="136"/>
      <c r="T736" s="136"/>
      <c r="U736" s="136"/>
      <c r="V736" s="136"/>
      <c r="W736" s="136"/>
      <c r="X736" s="136"/>
      <c r="Y736" s="136"/>
      <c r="Z736" s="136"/>
    </row>
    <row r="737" spans="1:26" ht="15.75" customHeight="1" x14ac:dyDescent="0.2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O737" s="136"/>
      <c r="P737" s="136"/>
      <c r="Q737" s="136"/>
      <c r="R737" s="136"/>
      <c r="S737" s="136"/>
      <c r="T737" s="136"/>
      <c r="U737" s="136"/>
      <c r="V737" s="136"/>
      <c r="W737" s="136"/>
      <c r="X737" s="136"/>
      <c r="Y737" s="136"/>
      <c r="Z737" s="136"/>
    </row>
    <row r="738" spans="1:26" ht="15.75" customHeight="1" x14ac:dyDescent="0.2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O738" s="136"/>
      <c r="P738" s="136"/>
      <c r="Q738" s="136"/>
      <c r="R738" s="136"/>
      <c r="S738" s="136"/>
      <c r="T738" s="136"/>
      <c r="U738" s="136"/>
      <c r="V738" s="136"/>
      <c r="W738" s="136"/>
      <c r="X738" s="136"/>
      <c r="Y738" s="136"/>
      <c r="Z738" s="136"/>
    </row>
    <row r="739" spans="1:26" ht="15.75" customHeight="1" x14ac:dyDescent="0.2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O739" s="136"/>
      <c r="P739" s="136"/>
      <c r="Q739" s="136"/>
      <c r="R739" s="136"/>
      <c r="S739" s="136"/>
      <c r="T739" s="136"/>
      <c r="U739" s="136"/>
      <c r="V739" s="136"/>
      <c r="W739" s="136"/>
      <c r="X739" s="136"/>
      <c r="Y739" s="136"/>
      <c r="Z739" s="136"/>
    </row>
    <row r="740" spans="1:26" ht="15.75" customHeight="1" x14ac:dyDescent="0.2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O740" s="136"/>
      <c r="P740" s="136"/>
      <c r="Q740" s="136"/>
      <c r="R740" s="136"/>
      <c r="S740" s="136"/>
      <c r="T740" s="136"/>
      <c r="U740" s="136"/>
      <c r="V740" s="136"/>
      <c r="W740" s="136"/>
      <c r="X740" s="136"/>
      <c r="Y740" s="136"/>
      <c r="Z740" s="136"/>
    </row>
    <row r="741" spans="1:26" ht="15.75" customHeight="1" x14ac:dyDescent="0.2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O741" s="136"/>
      <c r="P741" s="136"/>
      <c r="Q741" s="136"/>
      <c r="R741" s="136"/>
      <c r="S741" s="136"/>
      <c r="T741" s="136"/>
      <c r="U741" s="136"/>
      <c r="V741" s="136"/>
      <c r="W741" s="136"/>
      <c r="X741" s="136"/>
      <c r="Y741" s="136"/>
      <c r="Z741" s="136"/>
    </row>
    <row r="742" spans="1:26" ht="15.75" customHeight="1" x14ac:dyDescent="0.2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O742" s="136"/>
      <c r="P742" s="136"/>
      <c r="Q742" s="136"/>
      <c r="R742" s="136"/>
      <c r="S742" s="136"/>
      <c r="T742" s="136"/>
      <c r="U742" s="136"/>
      <c r="V742" s="136"/>
      <c r="W742" s="136"/>
      <c r="X742" s="136"/>
      <c r="Y742" s="136"/>
      <c r="Z742" s="136"/>
    </row>
    <row r="743" spans="1:26" ht="15.75" customHeight="1" x14ac:dyDescent="0.2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6"/>
      <c r="P743" s="136"/>
      <c r="Q743" s="136"/>
      <c r="R743" s="136"/>
      <c r="S743" s="136"/>
      <c r="T743" s="136"/>
      <c r="U743" s="136"/>
      <c r="V743" s="136"/>
      <c r="W743" s="136"/>
      <c r="X743" s="136"/>
      <c r="Y743" s="136"/>
      <c r="Z743" s="136"/>
    </row>
    <row r="744" spans="1:26" ht="15.75" customHeight="1" x14ac:dyDescent="0.2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6"/>
      <c r="P744" s="136"/>
      <c r="Q744" s="136"/>
      <c r="R744" s="136"/>
      <c r="S744" s="136"/>
      <c r="T744" s="136"/>
      <c r="U744" s="136"/>
      <c r="V744" s="136"/>
      <c r="W744" s="136"/>
      <c r="X744" s="136"/>
      <c r="Y744" s="136"/>
      <c r="Z744" s="136"/>
    </row>
    <row r="745" spans="1:26" ht="15.75" customHeight="1" x14ac:dyDescent="0.2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6"/>
      <c r="P745" s="136"/>
      <c r="Q745" s="136"/>
      <c r="R745" s="136"/>
      <c r="S745" s="136"/>
      <c r="T745" s="136"/>
      <c r="U745" s="136"/>
      <c r="V745" s="136"/>
      <c r="W745" s="136"/>
      <c r="X745" s="136"/>
      <c r="Y745" s="136"/>
      <c r="Z745" s="136"/>
    </row>
    <row r="746" spans="1:26" ht="15.75" customHeight="1" x14ac:dyDescent="0.2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6"/>
      <c r="P746" s="136"/>
      <c r="Q746" s="136"/>
      <c r="R746" s="136"/>
      <c r="S746" s="136"/>
      <c r="T746" s="136"/>
      <c r="U746" s="136"/>
      <c r="V746" s="136"/>
      <c r="W746" s="136"/>
      <c r="X746" s="136"/>
      <c r="Y746" s="136"/>
      <c r="Z746" s="136"/>
    </row>
    <row r="747" spans="1:26" ht="15.75" customHeight="1" x14ac:dyDescent="0.2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6"/>
      <c r="P747" s="136"/>
      <c r="Q747" s="136"/>
      <c r="R747" s="136"/>
      <c r="S747" s="136"/>
      <c r="T747" s="136"/>
      <c r="U747" s="136"/>
      <c r="V747" s="136"/>
      <c r="W747" s="136"/>
      <c r="X747" s="136"/>
      <c r="Y747" s="136"/>
      <c r="Z747" s="136"/>
    </row>
    <row r="748" spans="1:26" ht="15.75" customHeight="1" x14ac:dyDescent="0.2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O748" s="136"/>
      <c r="P748" s="136"/>
      <c r="Q748" s="136"/>
      <c r="R748" s="136"/>
      <c r="S748" s="136"/>
      <c r="T748" s="136"/>
      <c r="U748" s="136"/>
      <c r="V748" s="136"/>
      <c r="W748" s="136"/>
      <c r="X748" s="136"/>
      <c r="Y748" s="136"/>
      <c r="Z748" s="136"/>
    </row>
    <row r="749" spans="1:26" ht="15.75" customHeight="1" x14ac:dyDescent="0.2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  <c r="Y749" s="136"/>
      <c r="Z749" s="136"/>
    </row>
    <row r="750" spans="1:26" ht="15.75" customHeight="1" x14ac:dyDescent="0.2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O750" s="136"/>
      <c r="P750" s="136"/>
      <c r="Q750" s="136"/>
      <c r="R750" s="136"/>
      <c r="S750" s="136"/>
      <c r="T750" s="136"/>
      <c r="U750" s="136"/>
      <c r="V750" s="136"/>
      <c r="W750" s="136"/>
      <c r="X750" s="136"/>
      <c r="Y750" s="136"/>
      <c r="Z750" s="136"/>
    </row>
    <row r="751" spans="1:26" ht="15.75" customHeight="1" x14ac:dyDescent="0.2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O751" s="136"/>
      <c r="P751" s="136"/>
      <c r="Q751" s="136"/>
      <c r="R751" s="136"/>
      <c r="S751" s="136"/>
      <c r="T751" s="136"/>
      <c r="U751" s="136"/>
      <c r="V751" s="136"/>
      <c r="W751" s="136"/>
      <c r="X751" s="136"/>
      <c r="Y751" s="136"/>
      <c r="Z751" s="136"/>
    </row>
    <row r="752" spans="1:26" ht="15.75" customHeight="1" x14ac:dyDescent="0.2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O752" s="136"/>
      <c r="P752" s="136"/>
      <c r="Q752" s="136"/>
      <c r="R752" s="136"/>
      <c r="S752" s="136"/>
      <c r="T752" s="136"/>
      <c r="U752" s="136"/>
      <c r="V752" s="136"/>
      <c r="W752" s="136"/>
      <c r="X752" s="136"/>
      <c r="Y752" s="136"/>
      <c r="Z752" s="136"/>
    </row>
    <row r="753" spans="1:26" ht="15.75" customHeight="1" x14ac:dyDescent="0.2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O753" s="136"/>
      <c r="P753" s="136"/>
      <c r="Q753" s="136"/>
      <c r="R753" s="136"/>
      <c r="S753" s="136"/>
      <c r="T753" s="136"/>
      <c r="U753" s="136"/>
      <c r="V753" s="136"/>
      <c r="W753" s="136"/>
      <c r="X753" s="136"/>
      <c r="Y753" s="136"/>
      <c r="Z753" s="136"/>
    </row>
    <row r="754" spans="1:26" ht="15.75" customHeight="1" x14ac:dyDescent="0.2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T754" s="136"/>
      <c r="U754" s="136"/>
      <c r="V754" s="136"/>
      <c r="W754" s="136"/>
      <c r="X754" s="136"/>
      <c r="Y754" s="136"/>
      <c r="Z754" s="136"/>
    </row>
    <row r="755" spans="1:26" ht="15.75" customHeight="1" x14ac:dyDescent="0.2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6"/>
      <c r="U755" s="136"/>
      <c r="V755" s="136"/>
      <c r="W755" s="136"/>
      <c r="X755" s="136"/>
      <c r="Y755" s="136"/>
      <c r="Z755" s="136"/>
    </row>
    <row r="756" spans="1:26" ht="15.75" customHeight="1" x14ac:dyDescent="0.2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  <c r="S756" s="136"/>
      <c r="T756" s="136"/>
      <c r="U756" s="136"/>
      <c r="V756" s="136"/>
      <c r="W756" s="136"/>
      <c r="X756" s="136"/>
      <c r="Y756" s="136"/>
      <c r="Z756" s="136"/>
    </row>
    <row r="757" spans="1:26" ht="15.75" customHeight="1" x14ac:dyDescent="0.2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O757" s="136"/>
      <c r="P757" s="136"/>
      <c r="Q757" s="136"/>
      <c r="R757" s="136"/>
      <c r="S757" s="136"/>
      <c r="T757" s="136"/>
      <c r="U757" s="136"/>
      <c r="V757" s="136"/>
      <c r="W757" s="136"/>
      <c r="X757" s="136"/>
      <c r="Y757" s="136"/>
      <c r="Z757" s="136"/>
    </row>
    <row r="758" spans="1:26" ht="15.75" customHeight="1" x14ac:dyDescent="0.2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</row>
    <row r="759" spans="1:26" ht="15.75" customHeight="1" x14ac:dyDescent="0.2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O759" s="136"/>
      <c r="P759" s="136"/>
      <c r="Q759" s="136"/>
      <c r="R759" s="136"/>
      <c r="S759" s="136"/>
      <c r="T759" s="136"/>
      <c r="U759" s="136"/>
      <c r="V759" s="136"/>
      <c r="W759" s="136"/>
      <c r="X759" s="136"/>
      <c r="Y759" s="136"/>
      <c r="Z759" s="136"/>
    </row>
    <row r="760" spans="1:26" ht="15.75" customHeight="1" x14ac:dyDescent="0.2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O760" s="136"/>
      <c r="P760" s="136"/>
      <c r="Q760" s="136"/>
      <c r="R760" s="136"/>
      <c r="S760" s="136"/>
      <c r="T760" s="136"/>
      <c r="U760" s="136"/>
      <c r="V760" s="136"/>
      <c r="W760" s="136"/>
      <c r="X760" s="136"/>
      <c r="Y760" s="136"/>
      <c r="Z760" s="136"/>
    </row>
    <row r="761" spans="1:26" ht="15.75" customHeight="1" x14ac:dyDescent="0.2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O761" s="136"/>
      <c r="P761" s="136"/>
      <c r="Q761" s="136"/>
      <c r="R761" s="136"/>
      <c r="S761" s="136"/>
      <c r="T761" s="136"/>
      <c r="U761" s="136"/>
      <c r="V761" s="136"/>
      <c r="W761" s="136"/>
      <c r="X761" s="136"/>
      <c r="Y761" s="136"/>
      <c r="Z761" s="136"/>
    </row>
    <row r="762" spans="1:26" ht="15.75" customHeight="1" x14ac:dyDescent="0.2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  <c r="Q762" s="136"/>
      <c r="R762" s="136"/>
      <c r="S762" s="136"/>
      <c r="T762" s="136"/>
      <c r="U762" s="136"/>
      <c r="V762" s="136"/>
      <c r="W762" s="136"/>
      <c r="X762" s="136"/>
      <c r="Y762" s="136"/>
      <c r="Z762" s="136"/>
    </row>
    <row r="763" spans="1:26" ht="15.75" customHeight="1" x14ac:dyDescent="0.2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O763" s="136"/>
      <c r="P763" s="136"/>
      <c r="Q763" s="136"/>
      <c r="R763" s="136"/>
      <c r="S763" s="136"/>
      <c r="T763" s="136"/>
      <c r="U763" s="136"/>
      <c r="V763" s="136"/>
      <c r="W763" s="136"/>
      <c r="X763" s="136"/>
      <c r="Y763" s="136"/>
      <c r="Z763" s="136"/>
    </row>
    <row r="764" spans="1:26" ht="15.75" customHeight="1" x14ac:dyDescent="0.2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O764" s="136"/>
      <c r="P764" s="136"/>
      <c r="Q764" s="136"/>
      <c r="R764" s="136"/>
      <c r="S764" s="136"/>
      <c r="T764" s="136"/>
      <c r="U764" s="136"/>
      <c r="V764" s="136"/>
      <c r="W764" s="136"/>
      <c r="X764" s="136"/>
      <c r="Y764" s="136"/>
      <c r="Z764" s="136"/>
    </row>
    <row r="765" spans="1:26" ht="15.75" customHeight="1" x14ac:dyDescent="0.2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</row>
    <row r="766" spans="1:26" ht="15.75" customHeight="1" x14ac:dyDescent="0.2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</row>
    <row r="767" spans="1:26" ht="15.75" customHeight="1" x14ac:dyDescent="0.2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</row>
    <row r="768" spans="1:26" ht="15.75" customHeight="1" x14ac:dyDescent="0.2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</row>
    <row r="769" spans="1:26" ht="15.75" customHeight="1" x14ac:dyDescent="0.2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</row>
    <row r="770" spans="1:26" ht="15.75" customHeight="1" x14ac:dyDescent="0.2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6"/>
      <c r="P770" s="136"/>
      <c r="Q770" s="136"/>
      <c r="R770" s="136"/>
      <c r="S770" s="136"/>
      <c r="T770" s="136"/>
      <c r="U770" s="136"/>
      <c r="V770" s="136"/>
      <c r="W770" s="136"/>
      <c r="X770" s="136"/>
      <c r="Y770" s="136"/>
      <c r="Z770" s="136"/>
    </row>
    <row r="771" spans="1:26" ht="15.75" customHeight="1" x14ac:dyDescent="0.2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6"/>
      <c r="U771" s="136"/>
      <c r="V771" s="136"/>
      <c r="W771" s="136"/>
      <c r="X771" s="136"/>
      <c r="Y771" s="136"/>
      <c r="Z771" s="136"/>
    </row>
    <row r="772" spans="1:26" ht="15.75" customHeight="1" x14ac:dyDescent="0.2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O772" s="136"/>
      <c r="P772" s="136"/>
      <c r="Q772" s="136"/>
      <c r="R772" s="136"/>
      <c r="S772" s="136"/>
      <c r="T772" s="136"/>
      <c r="U772" s="136"/>
      <c r="V772" s="136"/>
      <c r="W772" s="136"/>
      <c r="X772" s="136"/>
      <c r="Y772" s="136"/>
      <c r="Z772" s="136"/>
    </row>
    <row r="773" spans="1:26" ht="15.75" customHeight="1" x14ac:dyDescent="0.2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6"/>
      <c r="W773" s="136"/>
      <c r="X773" s="136"/>
      <c r="Y773" s="136"/>
      <c r="Z773" s="136"/>
    </row>
    <row r="774" spans="1:26" ht="15.75" customHeight="1" x14ac:dyDescent="0.2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O774" s="136"/>
      <c r="P774" s="136"/>
      <c r="Q774" s="136"/>
      <c r="R774" s="136"/>
      <c r="S774" s="136"/>
      <c r="T774" s="136"/>
      <c r="U774" s="136"/>
      <c r="V774" s="136"/>
      <c r="W774" s="136"/>
      <c r="X774" s="136"/>
      <c r="Y774" s="136"/>
      <c r="Z774" s="136"/>
    </row>
    <row r="775" spans="1:26" ht="15.75" customHeight="1" x14ac:dyDescent="0.2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O775" s="136"/>
      <c r="P775" s="136"/>
      <c r="Q775" s="136"/>
      <c r="R775" s="136"/>
      <c r="S775" s="136"/>
      <c r="T775" s="136"/>
      <c r="U775" s="136"/>
      <c r="V775" s="136"/>
      <c r="W775" s="136"/>
      <c r="X775" s="136"/>
      <c r="Y775" s="136"/>
      <c r="Z775" s="136"/>
    </row>
    <row r="776" spans="1:26" ht="15.75" customHeight="1" x14ac:dyDescent="0.2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O776" s="136"/>
      <c r="P776" s="136"/>
      <c r="Q776" s="136"/>
      <c r="R776" s="136"/>
      <c r="S776" s="136"/>
      <c r="T776" s="136"/>
      <c r="U776" s="136"/>
      <c r="V776" s="136"/>
      <c r="W776" s="136"/>
      <c r="X776" s="136"/>
      <c r="Y776" s="136"/>
      <c r="Z776" s="136"/>
    </row>
    <row r="777" spans="1:26" ht="15.75" customHeight="1" x14ac:dyDescent="0.2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O777" s="136"/>
      <c r="P777" s="136"/>
      <c r="Q777" s="136"/>
      <c r="R777" s="136"/>
      <c r="S777" s="136"/>
      <c r="T777" s="136"/>
      <c r="U777" s="136"/>
      <c r="V777" s="136"/>
      <c r="W777" s="136"/>
      <c r="X777" s="136"/>
      <c r="Y777" s="136"/>
      <c r="Z777" s="136"/>
    </row>
    <row r="778" spans="1:26" ht="15.75" customHeight="1" x14ac:dyDescent="0.2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O778" s="136"/>
      <c r="P778" s="136"/>
      <c r="Q778" s="136"/>
      <c r="R778" s="136"/>
      <c r="S778" s="136"/>
      <c r="T778" s="136"/>
      <c r="U778" s="136"/>
      <c r="V778" s="136"/>
      <c r="W778" s="136"/>
      <c r="X778" s="136"/>
      <c r="Y778" s="136"/>
      <c r="Z778" s="136"/>
    </row>
    <row r="779" spans="1:26" ht="15.75" customHeight="1" x14ac:dyDescent="0.2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  <c r="S779" s="136"/>
      <c r="T779" s="136"/>
      <c r="U779" s="136"/>
      <c r="V779" s="136"/>
      <c r="W779" s="136"/>
      <c r="X779" s="136"/>
      <c r="Y779" s="136"/>
      <c r="Z779" s="136"/>
    </row>
    <row r="780" spans="1:26" ht="15.75" customHeight="1" x14ac:dyDescent="0.2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O780" s="136"/>
      <c r="P780" s="136"/>
      <c r="Q780" s="136"/>
      <c r="R780" s="136"/>
      <c r="S780" s="136"/>
      <c r="T780" s="136"/>
      <c r="U780" s="136"/>
      <c r="V780" s="136"/>
      <c r="W780" s="136"/>
      <c r="X780" s="136"/>
      <c r="Y780" s="136"/>
      <c r="Z780" s="136"/>
    </row>
    <row r="781" spans="1:26" ht="15.75" customHeight="1" x14ac:dyDescent="0.2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O781" s="136"/>
      <c r="P781" s="136"/>
      <c r="Q781" s="136"/>
      <c r="R781" s="136"/>
      <c r="S781" s="136"/>
      <c r="T781" s="136"/>
      <c r="U781" s="136"/>
      <c r="V781" s="136"/>
      <c r="W781" s="136"/>
      <c r="X781" s="136"/>
      <c r="Y781" s="136"/>
      <c r="Z781" s="136"/>
    </row>
    <row r="782" spans="1:26" ht="15.75" customHeight="1" x14ac:dyDescent="0.2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O782" s="136"/>
      <c r="P782" s="136"/>
      <c r="Q782" s="136"/>
      <c r="R782" s="136"/>
      <c r="S782" s="136"/>
      <c r="T782" s="136"/>
      <c r="U782" s="136"/>
      <c r="V782" s="136"/>
      <c r="W782" s="136"/>
      <c r="X782" s="136"/>
      <c r="Y782" s="136"/>
      <c r="Z782" s="136"/>
    </row>
    <row r="783" spans="1:26" ht="15.75" customHeight="1" x14ac:dyDescent="0.2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O783" s="136"/>
      <c r="P783" s="136"/>
      <c r="Q783" s="136"/>
      <c r="R783" s="136"/>
      <c r="S783" s="136"/>
      <c r="T783" s="136"/>
      <c r="U783" s="136"/>
      <c r="V783" s="136"/>
      <c r="W783" s="136"/>
      <c r="X783" s="136"/>
      <c r="Y783" s="136"/>
      <c r="Z783" s="136"/>
    </row>
    <row r="784" spans="1:26" ht="15.75" customHeight="1" x14ac:dyDescent="0.2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O784" s="136"/>
      <c r="P784" s="136"/>
      <c r="Q784" s="136"/>
      <c r="R784" s="136"/>
      <c r="S784" s="136"/>
      <c r="T784" s="136"/>
      <c r="U784" s="136"/>
      <c r="V784" s="136"/>
      <c r="W784" s="136"/>
      <c r="X784" s="136"/>
      <c r="Y784" s="136"/>
      <c r="Z784" s="136"/>
    </row>
    <row r="785" spans="1:26" ht="15.75" customHeight="1" x14ac:dyDescent="0.2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O785" s="136"/>
      <c r="P785" s="136"/>
      <c r="Q785" s="136"/>
      <c r="R785" s="136"/>
      <c r="S785" s="136"/>
      <c r="T785" s="136"/>
      <c r="U785" s="136"/>
      <c r="V785" s="136"/>
      <c r="W785" s="136"/>
      <c r="X785" s="136"/>
      <c r="Y785" s="136"/>
      <c r="Z785" s="136"/>
    </row>
    <row r="786" spans="1:26" ht="15.75" customHeight="1" x14ac:dyDescent="0.2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O786" s="136"/>
      <c r="P786" s="136"/>
      <c r="Q786" s="136"/>
      <c r="R786" s="136"/>
      <c r="S786" s="136"/>
      <c r="T786" s="136"/>
      <c r="U786" s="136"/>
      <c r="V786" s="136"/>
      <c r="W786" s="136"/>
      <c r="X786" s="136"/>
      <c r="Y786" s="136"/>
      <c r="Z786" s="136"/>
    </row>
    <row r="787" spans="1:26" ht="15.75" customHeight="1" x14ac:dyDescent="0.2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O787" s="136"/>
      <c r="P787" s="136"/>
      <c r="Q787" s="136"/>
      <c r="R787" s="136"/>
      <c r="S787" s="136"/>
      <c r="T787" s="136"/>
      <c r="U787" s="136"/>
      <c r="V787" s="136"/>
      <c r="W787" s="136"/>
      <c r="X787" s="136"/>
      <c r="Y787" s="136"/>
      <c r="Z787" s="136"/>
    </row>
    <row r="788" spans="1:26" ht="15.75" customHeight="1" x14ac:dyDescent="0.2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O788" s="136"/>
      <c r="P788" s="136"/>
      <c r="Q788" s="136"/>
      <c r="R788" s="136"/>
      <c r="S788" s="136"/>
      <c r="T788" s="136"/>
      <c r="U788" s="136"/>
      <c r="V788" s="136"/>
      <c r="W788" s="136"/>
      <c r="X788" s="136"/>
      <c r="Y788" s="136"/>
      <c r="Z788" s="136"/>
    </row>
    <row r="789" spans="1:26" ht="15.75" customHeight="1" x14ac:dyDescent="0.2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6"/>
      <c r="P789" s="136"/>
      <c r="Q789" s="136"/>
      <c r="R789" s="136"/>
      <c r="S789" s="136"/>
      <c r="T789" s="136"/>
      <c r="U789" s="136"/>
      <c r="V789" s="136"/>
      <c r="W789" s="136"/>
      <c r="X789" s="136"/>
      <c r="Y789" s="136"/>
      <c r="Z789" s="136"/>
    </row>
    <row r="790" spans="1:26" ht="15.75" customHeight="1" x14ac:dyDescent="0.2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6"/>
      <c r="P790" s="136"/>
      <c r="Q790" s="136"/>
      <c r="R790" s="136"/>
      <c r="S790" s="136"/>
      <c r="T790" s="136"/>
      <c r="U790" s="136"/>
      <c r="V790" s="136"/>
      <c r="W790" s="136"/>
      <c r="X790" s="136"/>
      <c r="Y790" s="136"/>
      <c r="Z790" s="136"/>
    </row>
    <row r="791" spans="1:26" ht="15.75" customHeight="1" x14ac:dyDescent="0.2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6"/>
      <c r="P791" s="136"/>
      <c r="Q791" s="136"/>
      <c r="R791" s="136"/>
      <c r="S791" s="136"/>
      <c r="T791" s="136"/>
      <c r="U791" s="136"/>
      <c r="V791" s="136"/>
      <c r="W791" s="136"/>
      <c r="X791" s="136"/>
      <c r="Y791" s="136"/>
      <c r="Z791" s="136"/>
    </row>
    <row r="792" spans="1:26" ht="15.75" customHeight="1" x14ac:dyDescent="0.2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6"/>
      <c r="W792" s="136"/>
      <c r="X792" s="136"/>
      <c r="Y792" s="136"/>
      <c r="Z792" s="136"/>
    </row>
    <row r="793" spans="1:26" ht="15.75" customHeight="1" x14ac:dyDescent="0.2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6"/>
      <c r="P793" s="136"/>
      <c r="Q793" s="136"/>
      <c r="R793" s="136"/>
      <c r="S793" s="136"/>
      <c r="T793" s="136"/>
      <c r="U793" s="136"/>
      <c r="V793" s="136"/>
      <c r="W793" s="136"/>
      <c r="X793" s="136"/>
      <c r="Y793" s="136"/>
      <c r="Z793" s="136"/>
    </row>
    <row r="794" spans="1:26" ht="15.75" customHeight="1" x14ac:dyDescent="0.2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O794" s="136"/>
      <c r="P794" s="136"/>
      <c r="Q794" s="136"/>
      <c r="R794" s="136"/>
      <c r="S794" s="136"/>
      <c r="T794" s="136"/>
      <c r="U794" s="136"/>
      <c r="V794" s="136"/>
      <c r="W794" s="136"/>
      <c r="X794" s="136"/>
      <c r="Y794" s="136"/>
      <c r="Z794" s="136"/>
    </row>
    <row r="795" spans="1:26" ht="15.75" customHeight="1" x14ac:dyDescent="0.2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O795" s="136"/>
      <c r="P795" s="136"/>
      <c r="Q795" s="136"/>
      <c r="R795" s="136"/>
      <c r="S795" s="136"/>
      <c r="T795" s="136"/>
      <c r="U795" s="136"/>
      <c r="V795" s="136"/>
      <c r="W795" s="136"/>
      <c r="X795" s="136"/>
      <c r="Y795" s="136"/>
      <c r="Z795" s="136"/>
    </row>
    <row r="796" spans="1:26" ht="15.75" customHeight="1" x14ac:dyDescent="0.2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O796" s="136"/>
      <c r="P796" s="136"/>
      <c r="Q796" s="136"/>
      <c r="R796" s="136"/>
      <c r="S796" s="136"/>
      <c r="T796" s="136"/>
      <c r="U796" s="136"/>
      <c r="V796" s="136"/>
      <c r="W796" s="136"/>
      <c r="X796" s="136"/>
      <c r="Y796" s="136"/>
      <c r="Z796" s="136"/>
    </row>
    <row r="797" spans="1:26" ht="15.75" customHeight="1" x14ac:dyDescent="0.2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O797" s="136"/>
      <c r="P797" s="136"/>
      <c r="Q797" s="136"/>
      <c r="R797" s="136"/>
      <c r="S797" s="136"/>
      <c r="T797" s="136"/>
      <c r="U797" s="136"/>
      <c r="V797" s="136"/>
      <c r="W797" s="136"/>
      <c r="X797" s="136"/>
      <c r="Y797" s="136"/>
      <c r="Z797" s="136"/>
    </row>
    <row r="798" spans="1:26" ht="15.75" customHeight="1" x14ac:dyDescent="0.2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O798" s="136"/>
      <c r="P798" s="136"/>
      <c r="Q798" s="136"/>
      <c r="R798" s="136"/>
      <c r="S798" s="136"/>
      <c r="T798" s="136"/>
      <c r="U798" s="136"/>
      <c r="V798" s="136"/>
      <c r="W798" s="136"/>
      <c r="X798" s="136"/>
      <c r="Y798" s="136"/>
      <c r="Z798" s="136"/>
    </row>
    <row r="799" spans="1:26" ht="15.75" customHeight="1" x14ac:dyDescent="0.2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O799" s="136"/>
      <c r="P799" s="136"/>
      <c r="Q799" s="136"/>
      <c r="R799" s="136"/>
      <c r="S799" s="136"/>
      <c r="T799" s="136"/>
      <c r="U799" s="136"/>
      <c r="V799" s="136"/>
      <c r="W799" s="136"/>
      <c r="X799" s="136"/>
      <c r="Y799" s="136"/>
      <c r="Z799" s="136"/>
    </row>
    <row r="800" spans="1:26" ht="15.75" customHeight="1" x14ac:dyDescent="0.2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O800" s="136"/>
      <c r="P800" s="136"/>
      <c r="Q800" s="136"/>
      <c r="R800" s="136"/>
      <c r="S800" s="136"/>
      <c r="T800" s="136"/>
      <c r="U800" s="136"/>
      <c r="V800" s="136"/>
      <c r="W800" s="136"/>
      <c r="X800" s="136"/>
      <c r="Y800" s="136"/>
      <c r="Z800" s="136"/>
    </row>
    <row r="801" spans="1:26" ht="15.75" customHeight="1" x14ac:dyDescent="0.2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136"/>
      <c r="S801" s="136"/>
      <c r="T801" s="136"/>
      <c r="U801" s="136"/>
      <c r="V801" s="136"/>
      <c r="W801" s="136"/>
      <c r="X801" s="136"/>
      <c r="Y801" s="136"/>
      <c r="Z801" s="136"/>
    </row>
    <row r="802" spans="1:26" ht="15.75" customHeight="1" x14ac:dyDescent="0.2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</row>
    <row r="803" spans="1:26" ht="15.75" customHeight="1" x14ac:dyDescent="0.2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</row>
    <row r="804" spans="1:26" ht="15.75" customHeight="1" x14ac:dyDescent="0.2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</row>
    <row r="805" spans="1:26" ht="15.75" customHeight="1" x14ac:dyDescent="0.2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</row>
    <row r="806" spans="1:26" ht="15.75" customHeight="1" x14ac:dyDescent="0.2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</row>
    <row r="807" spans="1:26" ht="15.75" customHeight="1" x14ac:dyDescent="0.2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</row>
    <row r="808" spans="1:26" ht="15.75" customHeight="1" x14ac:dyDescent="0.2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</row>
    <row r="809" spans="1:26" ht="15.75" customHeight="1" x14ac:dyDescent="0.2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</row>
    <row r="810" spans="1:26" ht="15.75" customHeight="1" x14ac:dyDescent="0.2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</row>
    <row r="811" spans="1:26" ht="15.75" customHeight="1" x14ac:dyDescent="0.2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</row>
    <row r="812" spans="1:26" ht="15.75" customHeight="1" x14ac:dyDescent="0.2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</row>
    <row r="813" spans="1:26" ht="15.75" customHeight="1" x14ac:dyDescent="0.2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</row>
    <row r="814" spans="1:26" ht="15.75" customHeight="1" x14ac:dyDescent="0.2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</row>
    <row r="815" spans="1:26" ht="15.75" customHeight="1" x14ac:dyDescent="0.2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</row>
    <row r="816" spans="1:26" ht="15.75" customHeight="1" x14ac:dyDescent="0.2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</row>
    <row r="817" spans="1:26" ht="15.75" customHeight="1" x14ac:dyDescent="0.2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</row>
    <row r="818" spans="1:26" ht="15.75" customHeight="1" x14ac:dyDescent="0.2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</row>
    <row r="819" spans="1:26" ht="15.75" customHeight="1" x14ac:dyDescent="0.2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</row>
    <row r="820" spans="1:26" ht="15.75" customHeight="1" x14ac:dyDescent="0.2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</row>
    <row r="821" spans="1:26" ht="15.75" customHeight="1" x14ac:dyDescent="0.2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</row>
    <row r="822" spans="1:26" ht="15.75" customHeight="1" x14ac:dyDescent="0.2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O822" s="136"/>
      <c r="P822" s="136"/>
      <c r="Q822" s="136"/>
      <c r="R822" s="136"/>
      <c r="S822" s="136"/>
      <c r="T822" s="136"/>
      <c r="U822" s="136"/>
      <c r="V822" s="136"/>
      <c r="W822" s="136"/>
      <c r="X822" s="136"/>
      <c r="Y822" s="136"/>
      <c r="Z822" s="136"/>
    </row>
    <row r="823" spans="1:26" ht="15.75" customHeight="1" x14ac:dyDescent="0.2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O823" s="136"/>
      <c r="P823" s="136"/>
      <c r="Q823" s="136"/>
      <c r="R823" s="136"/>
      <c r="S823" s="136"/>
      <c r="T823" s="136"/>
      <c r="U823" s="136"/>
      <c r="V823" s="136"/>
      <c r="W823" s="136"/>
      <c r="X823" s="136"/>
      <c r="Y823" s="136"/>
      <c r="Z823" s="136"/>
    </row>
    <row r="824" spans="1:26" ht="15.75" customHeight="1" x14ac:dyDescent="0.2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</row>
    <row r="825" spans="1:26" ht="15.75" customHeight="1" x14ac:dyDescent="0.2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</row>
    <row r="826" spans="1:26" ht="15.75" customHeight="1" x14ac:dyDescent="0.2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</row>
    <row r="827" spans="1:26" ht="15.75" customHeight="1" x14ac:dyDescent="0.2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</row>
    <row r="828" spans="1:26" ht="15.75" customHeight="1" x14ac:dyDescent="0.2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</row>
    <row r="829" spans="1:26" ht="15.75" customHeight="1" x14ac:dyDescent="0.2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O829" s="136"/>
      <c r="P829" s="136"/>
      <c r="Q829" s="136"/>
      <c r="R829" s="136"/>
      <c r="S829" s="136"/>
      <c r="T829" s="136"/>
      <c r="U829" s="136"/>
      <c r="V829" s="136"/>
      <c r="W829" s="136"/>
      <c r="X829" s="136"/>
      <c r="Y829" s="136"/>
      <c r="Z829" s="136"/>
    </row>
    <row r="830" spans="1:26" ht="15.75" customHeight="1" x14ac:dyDescent="0.2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O830" s="136"/>
      <c r="P830" s="136"/>
      <c r="Q830" s="136"/>
      <c r="R830" s="136"/>
      <c r="S830" s="136"/>
      <c r="T830" s="136"/>
      <c r="U830" s="136"/>
      <c r="V830" s="136"/>
      <c r="W830" s="136"/>
      <c r="X830" s="136"/>
      <c r="Y830" s="136"/>
      <c r="Z830" s="136"/>
    </row>
    <row r="831" spans="1:26" ht="15.75" customHeight="1" x14ac:dyDescent="0.2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O831" s="136"/>
      <c r="P831" s="136"/>
      <c r="Q831" s="136"/>
      <c r="R831" s="136"/>
      <c r="S831" s="136"/>
      <c r="T831" s="136"/>
      <c r="U831" s="136"/>
      <c r="V831" s="136"/>
      <c r="W831" s="136"/>
      <c r="X831" s="136"/>
      <c r="Y831" s="136"/>
      <c r="Z831" s="136"/>
    </row>
    <row r="832" spans="1:26" ht="15.75" customHeight="1" x14ac:dyDescent="0.2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O832" s="136"/>
      <c r="P832" s="136"/>
      <c r="Q832" s="136"/>
      <c r="R832" s="136"/>
      <c r="S832" s="136"/>
      <c r="T832" s="136"/>
      <c r="U832" s="136"/>
      <c r="V832" s="136"/>
      <c r="W832" s="136"/>
      <c r="X832" s="136"/>
      <c r="Y832" s="136"/>
      <c r="Z832" s="136"/>
    </row>
    <row r="833" spans="1:26" ht="15.75" customHeight="1" x14ac:dyDescent="0.2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O833" s="136"/>
      <c r="P833" s="136"/>
      <c r="Q833" s="136"/>
      <c r="R833" s="136"/>
      <c r="S833" s="136"/>
      <c r="T833" s="136"/>
      <c r="U833" s="136"/>
      <c r="V833" s="136"/>
      <c r="W833" s="136"/>
      <c r="X833" s="136"/>
      <c r="Y833" s="136"/>
      <c r="Z833" s="136"/>
    </row>
    <row r="834" spans="1:26" ht="15.75" customHeight="1" x14ac:dyDescent="0.2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O834" s="136"/>
      <c r="P834" s="136"/>
      <c r="Q834" s="136"/>
      <c r="R834" s="136"/>
      <c r="S834" s="136"/>
      <c r="T834" s="136"/>
      <c r="U834" s="136"/>
      <c r="V834" s="136"/>
      <c r="W834" s="136"/>
      <c r="X834" s="136"/>
      <c r="Y834" s="136"/>
      <c r="Z834" s="136"/>
    </row>
    <row r="835" spans="1:26" ht="15.75" customHeight="1" x14ac:dyDescent="0.2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  <c r="Q835" s="136"/>
      <c r="R835" s="136"/>
      <c r="S835" s="136"/>
      <c r="T835" s="136"/>
      <c r="U835" s="136"/>
      <c r="V835" s="136"/>
      <c r="W835" s="136"/>
      <c r="X835" s="136"/>
      <c r="Y835" s="136"/>
      <c r="Z835" s="136"/>
    </row>
    <row r="836" spans="1:26" ht="15.75" customHeight="1" x14ac:dyDescent="0.2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6"/>
      <c r="P836" s="136"/>
      <c r="Q836" s="136"/>
      <c r="R836" s="136"/>
      <c r="S836" s="136"/>
      <c r="T836" s="136"/>
      <c r="U836" s="136"/>
      <c r="V836" s="136"/>
      <c r="W836" s="136"/>
      <c r="X836" s="136"/>
      <c r="Y836" s="136"/>
      <c r="Z836" s="136"/>
    </row>
    <row r="837" spans="1:26" ht="15.75" customHeight="1" x14ac:dyDescent="0.2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6"/>
      <c r="P837" s="136"/>
      <c r="Q837" s="136"/>
      <c r="R837" s="136"/>
      <c r="S837" s="136"/>
      <c r="T837" s="136"/>
      <c r="U837" s="136"/>
      <c r="V837" s="136"/>
      <c r="W837" s="136"/>
      <c r="X837" s="136"/>
      <c r="Y837" s="136"/>
      <c r="Z837" s="136"/>
    </row>
    <row r="838" spans="1:26" ht="15.75" customHeight="1" x14ac:dyDescent="0.2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6"/>
      <c r="P838" s="136"/>
      <c r="Q838" s="136"/>
      <c r="R838" s="136"/>
      <c r="S838" s="136"/>
      <c r="T838" s="136"/>
      <c r="U838" s="136"/>
      <c r="V838" s="136"/>
      <c r="W838" s="136"/>
      <c r="X838" s="136"/>
      <c r="Y838" s="136"/>
      <c r="Z838" s="136"/>
    </row>
    <row r="839" spans="1:26" ht="15.75" customHeight="1" x14ac:dyDescent="0.2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6"/>
      <c r="P839" s="136"/>
      <c r="Q839" s="136"/>
      <c r="R839" s="136"/>
      <c r="S839" s="136"/>
      <c r="T839" s="136"/>
      <c r="U839" s="136"/>
      <c r="V839" s="136"/>
      <c r="W839" s="136"/>
      <c r="X839" s="136"/>
      <c r="Y839" s="136"/>
      <c r="Z839" s="136"/>
    </row>
    <row r="840" spans="1:26" ht="15.75" customHeight="1" x14ac:dyDescent="0.2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6"/>
      <c r="P840" s="136"/>
      <c r="Q840" s="136"/>
      <c r="R840" s="136"/>
      <c r="S840" s="136"/>
      <c r="T840" s="136"/>
      <c r="U840" s="136"/>
      <c r="V840" s="136"/>
      <c r="W840" s="136"/>
      <c r="X840" s="136"/>
      <c r="Y840" s="136"/>
      <c r="Z840" s="136"/>
    </row>
    <row r="841" spans="1:26" ht="15.75" customHeight="1" x14ac:dyDescent="0.2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6"/>
      <c r="P841" s="136"/>
      <c r="Q841" s="136"/>
      <c r="R841" s="136"/>
      <c r="S841" s="136"/>
      <c r="T841" s="136"/>
      <c r="U841" s="136"/>
      <c r="V841" s="136"/>
      <c r="W841" s="136"/>
      <c r="X841" s="136"/>
      <c r="Y841" s="136"/>
      <c r="Z841" s="136"/>
    </row>
    <row r="842" spans="1:26" ht="15.75" customHeight="1" x14ac:dyDescent="0.2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6"/>
      <c r="P842" s="136"/>
      <c r="Q842" s="136"/>
      <c r="R842" s="136"/>
      <c r="S842" s="136"/>
      <c r="T842" s="136"/>
      <c r="U842" s="136"/>
      <c r="V842" s="136"/>
      <c r="W842" s="136"/>
      <c r="X842" s="136"/>
      <c r="Y842" s="136"/>
      <c r="Z842" s="136"/>
    </row>
    <row r="843" spans="1:26" ht="15.75" customHeight="1" x14ac:dyDescent="0.2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O843" s="136"/>
      <c r="P843" s="136"/>
      <c r="Q843" s="136"/>
      <c r="R843" s="136"/>
      <c r="S843" s="136"/>
      <c r="T843" s="136"/>
      <c r="U843" s="136"/>
      <c r="V843" s="136"/>
      <c r="W843" s="136"/>
      <c r="X843" s="136"/>
      <c r="Y843" s="136"/>
      <c r="Z843" s="136"/>
    </row>
    <row r="844" spans="1:26" ht="15.75" customHeight="1" x14ac:dyDescent="0.2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O844" s="136"/>
      <c r="P844" s="136"/>
      <c r="Q844" s="136"/>
      <c r="R844" s="136"/>
      <c r="S844" s="136"/>
      <c r="T844" s="136"/>
      <c r="U844" s="136"/>
      <c r="V844" s="136"/>
      <c r="W844" s="136"/>
      <c r="X844" s="136"/>
      <c r="Y844" s="136"/>
      <c r="Z844" s="136"/>
    </row>
    <row r="845" spans="1:26" ht="15.75" customHeight="1" x14ac:dyDescent="0.2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O845" s="136"/>
      <c r="P845" s="136"/>
      <c r="Q845" s="136"/>
      <c r="R845" s="136"/>
      <c r="S845" s="136"/>
      <c r="T845" s="136"/>
      <c r="U845" s="136"/>
      <c r="V845" s="136"/>
      <c r="W845" s="136"/>
      <c r="X845" s="136"/>
      <c r="Y845" s="136"/>
      <c r="Z845" s="136"/>
    </row>
    <row r="846" spans="1:26" ht="15.75" customHeight="1" x14ac:dyDescent="0.2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O846" s="136"/>
      <c r="P846" s="136"/>
      <c r="Q846" s="136"/>
      <c r="R846" s="136"/>
      <c r="S846" s="136"/>
      <c r="T846" s="136"/>
      <c r="U846" s="136"/>
      <c r="V846" s="136"/>
      <c r="W846" s="136"/>
      <c r="X846" s="136"/>
      <c r="Y846" s="136"/>
      <c r="Z846" s="136"/>
    </row>
    <row r="847" spans="1:26" ht="15.75" customHeight="1" x14ac:dyDescent="0.2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O847" s="136"/>
      <c r="P847" s="136"/>
      <c r="Q847" s="136"/>
      <c r="R847" s="136"/>
      <c r="S847" s="136"/>
      <c r="T847" s="136"/>
      <c r="U847" s="136"/>
      <c r="V847" s="136"/>
      <c r="W847" s="136"/>
      <c r="X847" s="136"/>
      <c r="Y847" s="136"/>
      <c r="Z847" s="136"/>
    </row>
    <row r="848" spans="1:26" ht="15.75" customHeight="1" x14ac:dyDescent="0.2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O848" s="136"/>
      <c r="P848" s="136"/>
      <c r="Q848" s="136"/>
      <c r="R848" s="136"/>
      <c r="S848" s="136"/>
      <c r="T848" s="136"/>
      <c r="U848" s="136"/>
      <c r="V848" s="136"/>
      <c r="W848" s="136"/>
      <c r="X848" s="136"/>
      <c r="Y848" s="136"/>
      <c r="Z848" s="136"/>
    </row>
    <row r="849" spans="1:26" ht="15.75" customHeight="1" x14ac:dyDescent="0.2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O849" s="136"/>
      <c r="P849" s="136"/>
      <c r="Q849" s="136"/>
      <c r="R849" s="136"/>
      <c r="S849" s="136"/>
      <c r="T849" s="136"/>
      <c r="U849" s="136"/>
      <c r="V849" s="136"/>
      <c r="W849" s="136"/>
      <c r="X849" s="136"/>
      <c r="Y849" s="136"/>
      <c r="Z849" s="136"/>
    </row>
    <row r="850" spans="1:26" ht="15.75" customHeight="1" x14ac:dyDescent="0.2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O850" s="136"/>
      <c r="P850" s="136"/>
      <c r="Q850" s="136"/>
      <c r="R850" s="136"/>
      <c r="S850" s="136"/>
      <c r="T850" s="136"/>
      <c r="U850" s="136"/>
      <c r="V850" s="136"/>
      <c r="W850" s="136"/>
      <c r="X850" s="136"/>
      <c r="Y850" s="136"/>
      <c r="Z850" s="136"/>
    </row>
    <row r="851" spans="1:26" ht="15.75" customHeight="1" x14ac:dyDescent="0.2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O851" s="136"/>
      <c r="P851" s="136"/>
      <c r="Q851" s="136"/>
      <c r="R851" s="136"/>
      <c r="S851" s="136"/>
      <c r="T851" s="136"/>
      <c r="U851" s="136"/>
      <c r="V851" s="136"/>
      <c r="W851" s="136"/>
      <c r="X851" s="136"/>
      <c r="Y851" s="136"/>
      <c r="Z851" s="136"/>
    </row>
    <row r="852" spans="1:26" ht="15.75" customHeight="1" x14ac:dyDescent="0.2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O852" s="136"/>
      <c r="P852" s="136"/>
      <c r="Q852" s="136"/>
      <c r="R852" s="136"/>
      <c r="S852" s="136"/>
      <c r="T852" s="136"/>
      <c r="U852" s="136"/>
      <c r="V852" s="136"/>
      <c r="W852" s="136"/>
      <c r="X852" s="136"/>
      <c r="Y852" s="136"/>
      <c r="Z852" s="136"/>
    </row>
    <row r="853" spans="1:26" ht="15.75" customHeight="1" x14ac:dyDescent="0.2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O853" s="136"/>
      <c r="P853" s="136"/>
      <c r="Q853" s="136"/>
      <c r="R853" s="136"/>
      <c r="S853" s="136"/>
      <c r="T853" s="136"/>
      <c r="U853" s="136"/>
      <c r="V853" s="136"/>
      <c r="W853" s="136"/>
      <c r="X853" s="136"/>
      <c r="Y853" s="136"/>
      <c r="Z853" s="136"/>
    </row>
    <row r="854" spans="1:26" ht="15.75" customHeight="1" x14ac:dyDescent="0.2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O854" s="136"/>
      <c r="P854" s="136"/>
      <c r="Q854" s="136"/>
      <c r="R854" s="136"/>
      <c r="S854" s="136"/>
      <c r="T854" s="136"/>
      <c r="U854" s="136"/>
      <c r="V854" s="136"/>
      <c r="W854" s="136"/>
      <c r="X854" s="136"/>
      <c r="Y854" s="136"/>
      <c r="Z854" s="136"/>
    </row>
    <row r="855" spans="1:26" ht="15.75" customHeight="1" x14ac:dyDescent="0.2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O855" s="136"/>
      <c r="P855" s="136"/>
      <c r="Q855" s="136"/>
      <c r="R855" s="136"/>
      <c r="S855" s="136"/>
      <c r="T855" s="136"/>
      <c r="U855" s="136"/>
      <c r="V855" s="136"/>
      <c r="W855" s="136"/>
      <c r="X855" s="136"/>
      <c r="Y855" s="136"/>
      <c r="Z855" s="136"/>
    </row>
    <row r="856" spans="1:26" ht="15.75" customHeight="1" x14ac:dyDescent="0.2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O856" s="136"/>
      <c r="P856" s="136"/>
      <c r="Q856" s="136"/>
      <c r="R856" s="136"/>
      <c r="S856" s="136"/>
      <c r="T856" s="136"/>
      <c r="U856" s="136"/>
      <c r="V856" s="136"/>
      <c r="W856" s="136"/>
      <c r="X856" s="136"/>
      <c r="Y856" s="136"/>
      <c r="Z856" s="136"/>
    </row>
    <row r="857" spans="1:26" ht="15.75" customHeight="1" x14ac:dyDescent="0.2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O857" s="136"/>
      <c r="P857" s="136"/>
      <c r="Q857" s="136"/>
      <c r="R857" s="136"/>
      <c r="S857" s="136"/>
      <c r="T857" s="136"/>
      <c r="U857" s="136"/>
      <c r="V857" s="136"/>
      <c r="W857" s="136"/>
      <c r="X857" s="136"/>
      <c r="Y857" s="136"/>
      <c r="Z857" s="136"/>
    </row>
    <row r="858" spans="1:26" ht="15.75" customHeight="1" x14ac:dyDescent="0.2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O858" s="136"/>
      <c r="P858" s="136"/>
      <c r="Q858" s="136"/>
      <c r="R858" s="136"/>
      <c r="S858" s="136"/>
      <c r="T858" s="136"/>
      <c r="U858" s="136"/>
      <c r="V858" s="136"/>
      <c r="W858" s="136"/>
      <c r="X858" s="136"/>
      <c r="Y858" s="136"/>
      <c r="Z858" s="136"/>
    </row>
    <row r="859" spans="1:26" ht="15.75" customHeight="1" x14ac:dyDescent="0.2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O859" s="136"/>
      <c r="P859" s="136"/>
      <c r="Q859" s="136"/>
      <c r="R859" s="136"/>
      <c r="S859" s="136"/>
      <c r="T859" s="136"/>
      <c r="U859" s="136"/>
      <c r="V859" s="136"/>
      <c r="W859" s="136"/>
      <c r="X859" s="136"/>
      <c r="Y859" s="136"/>
      <c r="Z859" s="136"/>
    </row>
    <row r="860" spans="1:26" ht="15.75" customHeight="1" x14ac:dyDescent="0.2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  <c r="Q860" s="136"/>
      <c r="R860" s="136"/>
      <c r="S860" s="136"/>
      <c r="T860" s="136"/>
      <c r="U860" s="136"/>
      <c r="V860" s="136"/>
      <c r="W860" s="136"/>
      <c r="X860" s="136"/>
      <c r="Y860" s="136"/>
      <c r="Z860" s="136"/>
    </row>
    <row r="861" spans="1:26" ht="15.75" customHeight="1" x14ac:dyDescent="0.2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6"/>
      <c r="P861" s="136"/>
      <c r="Q861" s="136"/>
      <c r="R861" s="136"/>
      <c r="S861" s="136"/>
      <c r="T861" s="136"/>
      <c r="U861" s="136"/>
      <c r="V861" s="136"/>
      <c r="W861" s="136"/>
      <c r="X861" s="136"/>
      <c r="Y861" s="136"/>
      <c r="Z861" s="136"/>
    </row>
    <row r="862" spans="1:26" ht="15.75" customHeight="1" x14ac:dyDescent="0.2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6"/>
      <c r="P862" s="136"/>
      <c r="Q862" s="136"/>
      <c r="R862" s="136"/>
      <c r="S862" s="136"/>
      <c r="T862" s="136"/>
      <c r="U862" s="136"/>
      <c r="V862" s="136"/>
      <c r="W862" s="136"/>
      <c r="X862" s="136"/>
      <c r="Y862" s="136"/>
      <c r="Z862" s="136"/>
    </row>
    <row r="863" spans="1:26" ht="15.75" customHeight="1" x14ac:dyDescent="0.2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6"/>
      <c r="P863" s="136"/>
      <c r="Q863" s="136"/>
      <c r="R863" s="136"/>
      <c r="S863" s="136"/>
      <c r="T863" s="136"/>
      <c r="U863" s="136"/>
      <c r="V863" s="136"/>
      <c r="W863" s="136"/>
      <c r="X863" s="136"/>
      <c r="Y863" s="136"/>
      <c r="Z863" s="136"/>
    </row>
    <row r="864" spans="1:26" ht="15.75" customHeight="1" x14ac:dyDescent="0.2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6"/>
      <c r="P864" s="136"/>
      <c r="Q864" s="136"/>
      <c r="R864" s="136"/>
      <c r="S864" s="136"/>
      <c r="T864" s="136"/>
      <c r="U864" s="136"/>
      <c r="V864" s="136"/>
      <c r="W864" s="136"/>
      <c r="X864" s="136"/>
      <c r="Y864" s="136"/>
      <c r="Z864" s="136"/>
    </row>
    <row r="865" spans="1:26" ht="15.75" customHeight="1" x14ac:dyDescent="0.2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6"/>
      <c r="P865" s="136"/>
      <c r="Q865" s="136"/>
      <c r="R865" s="136"/>
      <c r="S865" s="136"/>
      <c r="T865" s="136"/>
      <c r="U865" s="136"/>
      <c r="V865" s="136"/>
      <c r="W865" s="136"/>
      <c r="X865" s="136"/>
      <c r="Y865" s="136"/>
      <c r="Z865" s="136"/>
    </row>
    <row r="866" spans="1:26" ht="15.75" customHeight="1" x14ac:dyDescent="0.2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O866" s="136"/>
      <c r="P866" s="136"/>
      <c r="Q866" s="136"/>
      <c r="R866" s="136"/>
      <c r="S866" s="136"/>
      <c r="T866" s="136"/>
      <c r="U866" s="136"/>
      <c r="V866" s="136"/>
      <c r="W866" s="136"/>
      <c r="X866" s="136"/>
      <c r="Y866" s="136"/>
      <c r="Z866" s="136"/>
    </row>
    <row r="867" spans="1:26" ht="15.75" customHeight="1" x14ac:dyDescent="0.2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O867" s="136"/>
      <c r="P867" s="136"/>
      <c r="Q867" s="136"/>
      <c r="R867" s="136"/>
      <c r="S867" s="136"/>
      <c r="T867" s="136"/>
      <c r="U867" s="136"/>
      <c r="V867" s="136"/>
      <c r="W867" s="136"/>
      <c r="X867" s="136"/>
      <c r="Y867" s="136"/>
      <c r="Z867" s="136"/>
    </row>
    <row r="868" spans="1:26" ht="15.75" customHeight="1" x14ac:dyDescent="0.2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O868" s="136"/>
      <c r="P868" s="136"/>
      <c r="Q868" s="136"/>
      <c r="R868" s="136"/>
      <c r="S868" s="136"/>
      <c r="T868" s="136"/>
      <c r="U868" s="136"/>
      <c r="V868" s="136"/>
      <c r="W868" s="136"/>
      <c r="X868" s="136"/>
      <c r="Y868" s="136"/>
      <c r="Z868" s="136"/>
    </row>
    <row r="869" spans="1:26" ht="15.75" customHeight="1" x14ac:dyDescent="0.2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O869" s="136"/>
      <c r="P869" s="136"/>
      <c r="Q869" s="136"/>
      <c r="R869" s="136"/>
      <c r="S869" s="136"/>
      <c r="T869" s="136"/>
      <c r="U869" s="136"/>
      <c r="V869" s="136"/>
      <c r="W869" s="136"/>
      <c r="X869" s="136"/>
      <c r="Y869" s="136"/>
      <c r="Z869" s="136"/>
    </row>
    <row r="870" spans="1:26" ht="15.75" customHeight="1" x14ac:dyDescent="0.2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O870" s="136"/>
      <c r="P870" s="136"/>
      <c r="Q870" s="136"/>
      <c r="R870" s="136"/>
      <c r="S870" s="136"/>
      <c r="T870" s="136"/>
      <c r="U870" s="136"/>
      <c r="V870" s="136"/>
      <c r="W870" s="136"/>
      <c r="X870" s="136"/>
      <c r="Y870" s="136"/>
      <c r="Z870" s="136"/>
    </row>
    <row r="871" spans="1:26" ht="15.75" customHeight="1" x14ac:dyDescent="0.2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O871" s="136"/>
      <c r="P871" s="136"/>
      <c r="Q871" s="136"/>
      <c r="R871" s="136"/>
      <c r="S871" s="136"/>
      <c r="T871" s="136"/>
      <c r="U871" s="136"/>
      <c r="V871" s="136"/>
      <c r="W871" s="136"/>
      <c r="X871" s="136"/>
      <c r="Y871" s="136"/>
      <c r="Z871" s="136"/>
    </row>
    <row r="872" spans="1:26" ht="15.75" customHeight="1" x14ac:dyDescent="0.2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O872" s="136"/>
      <c r="P872" s="136"/>
      <c r="Q872" s="136"/>
      <c r="R872" s="136"/>
      <c r="S872" s="136"/>
      <c r="T872" s="136"/>
      <c r="U872" s="136"/>
      <c r="V872" s="136"/>
      <c r="W872" s="136"/>
      <c r="X872" s="136"/>
      <c r="Y872" s="136"/>
      <c r="Z872" s="136"/>
    </row>
    <row r="873" spans="1:26" ht="15.75" customHeight="1" x14ac:dyDescent="0.2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O873" s="136"/>
      <c r="P873" s="136"/>
      <c r="Q873" s="136"/>
      <c r="R873" s="136"/>
      <c r="S873" s="136"/>
      <c r="T873" s="136"/>
      <c r="U873" s="136"/>
      <c r="V873" s="136"/>
      <c r="W873" s="136"/>
      <c r="X873" s="136"/>
      <c r="Y873" s="136"/>
      <c r="Z873" s="136"/>
    </row>
    <row r="874" spans="1:26" ht="15.75" customHeight="1" x14ac:dyDescent="0.2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O874" s="136"/>
      <c r="P874" s="136"/>
      <c r="Q874" s="136"/>
      <c r="R874" s="136"/>
      <c r="S874" s="136"/>
      <c r="T874" s="136"/>
      <c r="U874" s="136"/>
      <c r="V874" s="136"/>
      <c r="W874" s="136"/>
      <c r="X874" s="136"/>
      <c r="Y874" s="136"/>
      <c r="Z874" s="136"/>
    </row>
    <row r="875" spans="1:26" ht="15.75" customHeight="1" x14ac:dyDescent="0.2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O875" s="136"/>
      <c r="P875" s="136"/>
      <c r="Q875" s="136"/>
      <c r="R875" s="136"/>
      <c r="S875" s="136"/>
      <c r="T875" s="136"/>
      <c r="U875" s="136"/>
      <c r="V875" s="136"/>
      <c r="W875" s="136"/>
      <c r="X875" s="136"/>
      <c r="Y875" s="136"/>
      <c r="Z875" s="136"/>
    </row>
    <row r="876" spans="1:26" ht="15.75" customHeight="1" x14ac:dyDescent="0.2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O876" s="136"/>
      <c r="P876" s="136"/>
      <c r="Q876" s="136"/>
      <c r="R876" s="136"/>
      <c r="S876" s="136"/>
      <c r="T876" s="136"/>
      <c r="U876" s="136"/>
      <c r="V876" s="136"/>
      <c r="W876" s="136"/>
      <c r="X876" s="136"/>
      <c r="Y876" s="136"/>
      <c r="Z876" s="136"/>
    </row>
    <row r="877" spans="1:26" ht="15.75" customHeight="1" x14ac:dyDescent="0.2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O877" s="136"/>
      <c r="P877" s="136"/>
      <c r="Q877" s="136"/>
      <c r="R877" s="136"/>
      <c r="S877" s="136"/>
      <c r="T877" s="136"/>
      <c r="U877" s="136"/>
      <c r="V877" s="136"/>
      <c r="W877" s="136"/>
      <c r="X877" s="136"/>
      <c r="Y877" s="136"/>
      <c r="Z877" s="136"/>
    </row>
    <row r="878" spans="1:26" ht="15.75" customHeight="1" x14ac:dyDescent="0.2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O878" s="136"/>
      <c r="P878" s="136"/>
      <c r="Q878" s="136"/>
      <c r="R878" s="136"/>
      <c r="S878" s="136"/>
      <c r="T878" s="136"/>
      <c r="U878" s="136"/>
      <c r="V878" s="136"/>
      <c r="W878" s="136"/>
      <c r="X878" s="136"/>
      <c r="Y878" s="136"/>
      <c r="Z878" s="136"/>
    </row>
    <row r="879" spans="1:26" ht="15.75" customHeight="1" x14ac:dyDescent="0.2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O879" s="136"/>
      <c r="P879" s="136"/>
      <c r="Q879" s="136"/>
      <c r="R879" s="136"/>
      <c r="S879" s="136"/>
      <c r="T879" s="136"/>
      <c r="U879" s="136"/>
      <c r="V879" s="136"/>
      <c r="W879" s="136"/>
      <c r="X879" s="136"/>
      <c r="Y879" s="136"/>
      <c r="Z879" s="136"/>
    </row>
    <row r="880" spans="1:26" ht="15.75" customHeight="1" x14ac:dyDescent="0.2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O880" s="136"/>
      <c r="P880" s="136"/>
      <c r="Q880" s="136"/>
      <c r="R880" s="136"/>
      <c r="S880" s="136"/>
      <c r="T880" s="136"/>
      <c r="U880" s="136"/>
      <c r="V880" s="136"/>
      <c r="W880" s="136"/>
      <c r="X880" s="136"/>
      <c r="Y880" s="136"/>
      <c r="Z880" s="136"/>
    </row>
    <row r="881" spans="1:26" ht="15.75" customHeight="1" x14ac:dyDescent="0.2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  <c r="Y881" s="136"/>
      <c r="Z881" s="136"/>
    </row>
    <row r="882" spans="1:26" ht="15.75" customHeight="1" x14ac:dyDescent="0.2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O882" s="136"/>
      <c r="P882" s="136"/>
      <c r="Q882" s="136"/>
      <c r="R882" s="136"/>
      <c r="S882" s="136"/>
      <c r="T882" s="136"/>
      <c r="U882" s="136"/>
      <c r="V882" s="136"/>
      <c r="W882" s="136"/>
      <c r="X882" s="136"/>
      <c r="Y882" s="136"/>
      <c r="Z882" s="136"/>
    </row>
    <row r="883" spans="1:26" ht="15.75" customHeight="1" x14ac:dyDescent="0.2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</row>
    <row r="884" spans="1:26" ht="15.75" customHeight="1" x14ac:dyDescent="0.2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</row>
    <row r="885" spans="1:26" ht="15.75" customHeight="1" x14ac:dyDescent="0.2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</row>
    <row r="886" spans="1:26" ht="15.75" customHeight="1" x14ac:dyDescent="0.2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</row>
    <row r="887" spans="1:26" ht="15.75" customHeight="1" x14ac:dyDescent="0.2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</row>
    <row r="888" spans="1:26" ht="15.75" customHeight="1" x14ac:dyDescent="0.2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6"/>
      <c r="P888" s="136"/>
      <c r="Q888" s="136"/>
      <c r="R888" s="136"/>
      <c r="S888" s="136"/>
      <c r="T888" s="136"/>
      <c r="U888" s="136"/>
      <c r="V888" s="136"/>
      <c r="W888" s="136"/>
      <c r="X888" s="136"/>
      <c r="Y888" s="136"/>
      <c r="Z888" s="136"/>
    </row>
    <row r="889" spans="1:26" ht="15.75" customHeight="1" x14ac:dyDescent="0.2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6"/>
      <c r="P889" s="136"/>
      <c r="Q889" s="136"/>
      <c r="R889" s="136"/>
      <c r="S889" s="136"/>
      <c r="T889" s="136"/>
      <c r="U889" s="136"/>
      <c r="V889" s="136"/>
      <c r="W889" s="136"/>
      <c r="X889" s="136"/>
      <c r="Y889" s="136"/>
      <c r="Z889" s="136"/>
    </row>
    <row r="890" spans="1:26" ht="15.75" customHeight="1" x14ac:dyDescent="0.2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  <c r="Y890" s="136"/>
      <c r="Z890" s="136"/>
    </row>
    <row r="891" spans="1:26" ht="15.75" customHeight="1" x14ac:dyDescent="0.2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O891" s="136"/>
      <c r="P891" s="136"/>
      <c r="Q891" s="136"/>
      <c r="R891" s="136"/>
      <c r="S891" s="136"/>
      <c r="T891" s="136"/>
      <c r="U891" s="136"/>
      <c r="V891" s="136"/>
      <c r="W891" s="136"/>
      <c r="X891" s="136"/>
      <c r="Y891" s="136"/>
      <c r="Z891" s="136"/>
    </row>
    <row r="892" spans="1:26" ht="15.75" customHeight="1" x14ac:dyDescent="0.2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O892" s="136"/>
      <c r="P892" s="136"/>
      <c r="Q892" s="136"/>
      <c r="R892" s="136"/>
      <c r="S892" s="136"/>
      <c r="T892" s="136"/>
      <c r="U892" s="136"/>
      <c r="V892" s="136"/>
      <c r="W892" s="136"/>
      <c r="X892" s="136"/>
      <c r="Y892" s="136"/>
      <c r="Z892" s="136"/>
    </row>
    <row r="893" spans="1:26" ht="15.75" customHeight="1" x14ac:dyDescent="0.2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O893" s="136"/>
      <c r="P893" s="136"/>
      <c r="Q893" s="136"/>
      <c r="R893" s="136"/>
      <c r="S893" s="136"/>
      <c r="T893" s="136"/>
      <c r="U893" s="136"/>
      <c r="V893" s="136"/>
      <c r="W893" s="136"/>
      <c r="X893" s="136"/>
      <c r="Y893" s="136"/>
      <c r="Z893" s="136"/>
    </row>
    <row r="894" spans="1:26" ht="15.75" customHeight="1" x14ac:dyDescent="0.2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O894" s="136"/>
      <c r="P894" s="136"/>
      <c r="Q894" s="136"/>
      <c r="R894" s="136"/>
      <c r="S894" s="136"/>
      <c r="T894" s="136"/>
      <c r="U894" s="136"/>
      <c r="V894" s="136"/>
      <c r="W894" s="136"/>
      <c r="X894" s="136"/>
      <c r="Y894" s="136"/>
      <c r="Z894" s="136"/>
    </row>
    <row r="895" spans="1:26" ht="15.75" customHeight="1" x14ac:dyDescent="0.2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O895" s="136"/>
      <c r="P895" s="136"/>
      <c r="Q895" s="136"/>
      <c r="R895" s="136"/>
      <c r="S895" s="136"/>
      <c r="T895" s="136"/>
      <c r="U895" s="136"/>
      <c r="V895" s="136"/>
      <c r="W895" s="136"/>
      <c r="X895" s="136"/>
      <c r="Y895" s="136"/>
      <c r="Z895" s="136"/>
    </row>
    <row r="896" spans="1:26" ht="15.75" customHeight="1" x14ac:dyDescent="0.2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O896" s="136"/>
      <c r="P896" s="136"/>
      <c r="Q896" s="136"/>
      <c r="R896" s="136"/>
      <c r="S896" s="136"/>
      <c r="T896" s="136"/>
      <c r="U896" s="136"/>
      <c r="V896" s="136"/>
      <c r="W896" s="136"/>
      <c r="X896" s="136"/>
      <c r="Y896" s="136"/>
      <c r="Z896" s="136"/>
    </row>
    <row r="897" spans="1:26" ht="15.75" customHeight="1" x14ac:dyDescent="0.2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O897" s="136"/>
      <c r="P897" s="136"/>
      <c r="Q897" s="136"/>
      <c r="R897" s="136"/>
      <c r="S897" s="136"/>
      <c r="T897" s="136"/>
      <c r="U897" s="136"/>
      <c r="V897" s="136"/>
      <c r="W897" s="136"/>
      <c r="X897" s="136"/>
      <c r="Y897" s="136"/>
      <c r="Z897" s="136"/>
    </row>
    <row r="898" spans="1:26" ht="15.75" customHeight="1" x14ac:dyDescent="0.2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O898" s="136"/>
      <c r="P898" s="136"/>
      <c r="Q898" s="136"/>
      <c r="R898" s="136"/>
      <c r="S898" s="136"/>
      <c r="T898" s="136"/>
      <c r="U898" s="136"/>
      <c r="V898" s="136"/>
      <c r="W898" s="136"/>
      <c r="X898" s="136"/>
      <c r="Y898" s="136"/>
      <c r="Z898" s="136"/>
    </row>
    <row r="899" spans="1:26" ht="15.75" customHeight="1" x14ac:dyDescent="0.2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O899" s="136"/>
      <c r="P899" s="136"/>
      <c r="Q899" s="136"/>
      <c r="R899" s="136"/>
      <c r="S899" s="136"/>
      <c r="T899" s="136"/>
      <c r="U899" s="136"/>
      <c r="V899" s="136"/>
      <c r="W899" s="136"/>
      <c r="X899" s="136"/>
      <c r="Y899" s="136"/>
      <c r="Z899" s="136"/>
    </row>
    <row r="900" spans="1:26" ht="15.75" customHeight="1" x14ac:dyDescent="0.2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O900" s="136"/>
      <c r="P900" s="136"/>
      <c r="Q900" s="136"/>
      <c r="R900" s="136"/>
      <c r="S900" s="136"/>
      <c r="T900" s="136"/>
      <c r="U900" s="136"/>
      <c r="V900" s="136"/>
      <c r="W900" s="136"/>
      <c r="X900" s="136"/>
      <c r="Y900" s="136"/>
      <c r="Z900" s="136"/>
    </row>
    <row r="901" spans="1:26" ht="15.75" customHeight="1" x14ac:dyDescent="0.2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O901" s="136"/>
      <c r="P901" s="136"/>
      <c r="Q901" s="136"/>
      <c r="R901" s="136"/>
      <c r="S901" s="136"/>
      <c r="T901" s="136"/>
      <c r="U901" s="136"/>
      <c r="V901" s="136"/>
      <c r="W901" s="136"/>
      <c r="X901" s="136"/>
      <c r="Y901" s="136"/>
      <c r="Z901" s="136"/>
    </row>
    <row r="902" spans="1:26" ht="15.75" customHeight="1" x14ac:dyDescent="0.2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O902" s="136"/>
      <c r="P902" s="136"/>
      <c r="Q902" s="136"/>
      <c r="R902" s="136"/>
      <c r="S902" s="136"/>
      <c r="T902" s="136"/>
      <c r="U902" s="136"/>
      <c r="V902" s="136"/>
      <c r="W902" s="136"/>
      <c r="X902" s="136"/>
      <c r="Y902" s="136"/>
      <c r="Z902" s="136"/>
    </row>
    <row r="903" spans="1:26" ht="15.75" customHeight="1" x14ac:dyDescent="0.2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O903" s="136"/>
      <c r="P903" s="136"/>
      <c r="Q903" s="136"/>
      <c r="R903" s="136"/>
      <c r="S903" s="136"/>
      <c r="T903" s="136"/>
      <c r="U903" s="136"/>
      <c r="V903" s="136"/>
      <c r="W903" s="136"/>
      <c r="X903" s="136"/>
      <c r="Y903" s="136"/>
      <c r="Z903" s="136"/>
    </row>
    <row r="904" spans="1:26" ht="15.75" customHeight="1" x14ac:dyDescent="0.2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O904" s="136"/>
      <c r="P904" s="136"/>
      <c r="Q904" s="136"/>
      <c r="R904" s="136"/>
      <c r="S904" s="136"/>
      <c r="T904" s="136"/>
      <c r="U904" s="136"/>
      <c r="V904" s="136"/>
      <c r="W904" s="136"/>
      <c r="X904" s="136"/>
      <c r="Y904" s="136"/>
      <c r="Z904" s="136"/>
    </row>
    <row r="905" spans="1:26" ht="15.75" customHeight="1" x14ac:dyDescent="0.2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O905" s="136"/>
      <c r="P905" s="136"/>
      <c r="Q905" s="136"/>
      <c r="R905" s="136"/>
      <c r="S905" s="136"/>
      <c r="T905" s="136"/>
      <c r="U905" s="136"/>
      <c r="V905" s="136"/>
      <c r="W905" s="136"/>
      <c r="X905" s="136"/>
      <c r="Y905" s="136"/>
      <c r="Z905" s="136"/>
    </row>
    <row r="906" spans="1:26" ht="15.75" customHeight="1" x14ac:dyDescent="0.2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6"/>
      <c r="P906" s="136"/>
      <c r="Q906" s="136"/>
      <c r="R906" s="136"/>
      <c r="S906" s="136"/>
      <c r="T906" s="136"/>
      <c r="U906" s="136"/>
      <c r="V906" s="136"/>
      <c r="W906" s="136"/>
      <c r="X906" s="136"/>
      <c r="Y906" s="136"/>
      <c r="Z906" s="136"/>
    </row>
    <row r="907" spans="1:26" ht="15.75" customHeight="1" x14ac:dyDescent="0.2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6"/>
      <c r="P907" s="136"/>
      <c r="Q907" s="136"/>
      <c r="R907" s="136"/>
      <c r="S907" s="136"/>
      <c r="T907" s="136"/>
      <c r="U907" s="136"/>
      <c r="V907" s="136"/>
      <c r="W907" s="136"/>
      <c r="X907" s="136"/>
      <c r="Y907" s="136"/>
      <c r="Z907" s="136"/>
    </row>
    <row r="908" spans="1:26" ht="15.75" customHeight="1" x14ac:dyDescent="0.2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6"/>
      <c r="P908" s="136"/>
      <c r="Q908" s="136"/>
      <c r="R908" s="136"/>
      <c r="S908" s="136"/>
      <c r="T908" s="136"/>
      <c r="U908" s="136"/>
      <c r="V908" s="136"/>
      <c r="W908" s="136"/>
      <c r="X908" s="136"/>
      <c r="Y908" s="136"/>
      <c r="Z908" s="136"/>
    </row>
    <row r="909" spans="1:26" ht="15.75" customHeight="1" x14ac:dyDescent="0.2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6"/>
      <c r="P909" s="136"/>
      <c r="Q909" s="136"/>
      <c r="R909" s="136"/>
      <c r="S909" s="136"/>
      <c r="T909" s="136"/>
      <c r="U909" s="136"/>
      <c r="V909" s="136"/>
      <c r="W909" s="136"/>
      <c r="X909" s="136"/>
      <c r="Y909" s="136"/>
      <c r="Z909" s="136"/>
    </row>
    <row r="910" spans="1:26" ht="15.75" customHeight="1" x14ac:dyDescent="0.2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6"/>
      <c r="P910" s="136"/>
      <c r="Q910" s="136"/>
      <c r="R910" s="136"/>
      <c r="S910" s="136"/>
      <c r="T910" s="136"/>
      <c r="U910" s="136"/>
      <c r="V910" s="136"/>
      <c r="W910" s="136"/>
      <c r="X910" s="136"/>
      <c r="Y910" s="136"/>
      <c r="Z910" s="136"/>
    </row>
    <row r="911" spans="1:26" ht="15.75" customHeight="1" x14ac:dyDescent="0.2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O911" s="136"/>
      <c r="P911" s="136"/>
      <c r="Q911" s="136"/>
      <c r="R911" s="136"/>
      <c r="S911" s="136"/>
      <c r="T911" s="136"/>
      <c r="U911" s="136"/>
      <c r="V911" s="136"/>
      <c r="W911" s="136"/>
      <c r="X911" s="136"/>
      <c r="Y911" s="136"/>
      <c r="Z911" s="136"/>
    </row>
    <row r="912" spans="1:26" ht="15.75" customHeight="1" x14ac:dyDescent="0.2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  <c r="Q912" s="136"/>
      <c r="R912" s="136"/>
      <c r="S912" s="136"/>
      <c r="T912" s="136"/>
      <c r="U912" s="136"/>
      <c r="V912" s="136"/>
      <c r="W912" s="136"/>
      <c r="X912" s="136"/>
      <c r="Y912" s="136"/>
      <c r="Z912" s="136"/>
    </row>
    <row r="913" spans="1:26" ht="15.75" customHeight="1" x14ac:dyDescent="0.2">
      <c r="A913" s="136"/>
      <c r="B913" s="136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6"/>
      <c r="N913" s="136"/>
      <c r="O913" s="136"/>
      <c r="P913" s="136"/>
      <c r="Q913" s="136"/>
      <c r="R913" s="136"/>
      <c r="S913" s="136"/>
      <c r="T913" s="136"/>
      <c r="U913" s="136"/>
      <c r="V913" s="136"/>
      <c r="W913" s="136"/>
      <c r="X913" s="136"/>
      <c r="Y913" s="136"/>
      <c r="Z913" s="136"/>
    </row>
    <row r="914" spans="1:26" ht="15.75" customHeight="1" x14ac:dyDescent="0.2">
      <c r="A914" s="136"/>
      <c r="B914" s="136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6"/>
      <c r="N914" s="136"/>
      <c r="O914" s="136"/>
      <c r="P914" s="136"/>
      <c r="Q914" s="136"/>
      <c r="R914" s="136"/>
      <c r="S914" s="136"/>
      <c r="T914" s="136"/>
      <c r="U914" s="136"/>
      <c r="V914" s="136"/>
      <c r="W914" s="136"/>
      <c r="X914" s="136"/>
      <c r="Y914" s="136"/>
      <c r="Z914" s="136"/>
    </row>
    <row r="915" spans="1:26" ht="15.75" customHeight="1" x14ac:dyDescent="0.2">
      <c r="A915" s="136"/>
      <c r="B915" s="136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6"/>
      <c r="N915" s="136"/>
      <c r="O915" s="136"/>
      <c r="P915" s="136"/>
      <c r="Q915" s="136"/>
      <c r="R915" s="136"/>
      <c r="S915" s="136"/>
      <c r="T915" s="136"/>
      <c r="U915" s="136"/>
      <c r="V915" s="136"/>
      <c r="W915" s="136"/>
      <c r="X915" s="136"/>
      <c r="Y915" s="136"/>
      <c r="Z915" s="136"/>
    </row>
    <row r="916" spans="1:26" ht="15.75" customHeight="1" x14ac:dyDescent="0.2">
      <c r="A916" s="136"/>
      <c r="B916" s="136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6"/>
      <c r="N916" s="136"/>
      <c r="O916" s="136"/>
      <c r="P916" s="136"/>
      <c r="Q916" s="136"/>
      <c r="R916" s="136"/>
      <c r="S916" s="136"/>
      <c r="T916" s="136"/>
      <c r="U916" s="136"/>
      <c r="V916" s="136"/>
      <c r="W916" s="136"/>
      <c r="X916" s="136"/>
      <c r="Y916" s="136"/>
      <c r="Z916" s="136"/>
    </row>
    <row r="917" spans="1:26" ht="15.75" customHeight="1" x14ac:dyDescent="0.2">
      <c r="A917" s="136"/>
      <c r="B917" s="136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6"/>
      <c r="N917" s="136"/>
      <c r="O917" s="136"/>
      <c r="P917" s="136"/>
      <c r="Q917" s="136"/>
      <c r="R917" s="136"/>
      <c r="S917" s="136"/>
      <c r="T917" s="136"/>
      <c r="U917" s="136"/>
      <c r="V917" s="136"/>
      <c r="W917" s="136"/>
      <c r="X917" s="136"/>
      <c r="Y917" s="136"/>
      <c r="Z917" s="136"/>
    </row>
    <row r="918" spans="1:26" ht="15.75" customHeight="1" x14ac:dyDescent="0.2">
      <c r="A918" s="136"/>
      <c r="B918" s="136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  <c r="Q918" s="136"/>
      <c r="R918" s="136"/>
      <c r="S918" s="136"/>
      <c r="T918" s="136"/>
      <c r="U918" s="136"/>
      <c r="V918" s="136"/>
      <c r="W918" s="136"/>
      <c r="X918" s="136"/>
      <c r="Y918" s="136"/>
      <c r="Z918" s="136"/>
    </row>
    <row r="919" spans="1:26" ht="15.75" customHeight="1" x14ac:dyDescent="0.2">
      <c r="A919" s="136"/>
      <c r="B919" s="136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6"/>
      <c r="N919" s="136"/>
      <c r="O919" s="136"/>
      <c r="P919" s="136"/>
      <c r="Q919" s="136"/>
      <c r="R919" s="136"/>
      <c r="S919" s="136"/>
      <c r="T919" s="136"/>
      <c r="U919" s="136"/>
      <c r="V919" s="136"/>
      <c r="W919" s="136"/>
      <c r="X919" s="136"/>
      <c r="Y919" s="136"/>
      <c r="Z919" s="136"/>
    </row>
    <row r="920" spans="1:26" ht="15.75" customHeight="1" x14ac:dyDescent="0.2">
      <c r="A920" s="136"/>
      <c r="B920" s="136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6"/>
      <c r="N920" s="136"/>
      <c r="O920" s="136"/>
      <c r="P920" s="136"/>
      <c r="Q920" s="136"/>
      <c r="R920" s="136"/>
      <c r="S920" s="136"/>
      <c r="T920" s="136"/>
      <c r="U920" s="136"/>
      <c r="V920" s="136"/>
      <c r="W920" s="136"/>
      <c r="X920" s="136"/>
      <c r="Y920" s="136"/>
      <c r="Z920" s="136"/>
    </row>
    <row r="921" spans="1:26" ht="15.75" customHeight="1" x14ac:dyDescent="0.2">
      <c r="A921" s="136"/>
      <c r="B921" s="136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6"/>
      <c r="N921" s="136"/>
      <c r="O921" s="136"/>
      <c r="P921" s="136"/>
      <c r="Q921" s="136"/>
      <c r="R921" s="136"/>
      <c r="S921" s="136"/>
      <c r="T921" s="136"/>
      <c r="U921" s="136"/>
      <c r="V921" s="136"/>
      <c r="W921" s="136"/>
      <c r="X921" s="136"/>
      <c r="Y921" s="136"/>
      <c r="Z921" s="136"/>
    </row>
    <row r="922" spans="1:26" ht="15.75" customHeight="1" x14ac:dyDescent="0.2">
      <c r="A922" s="136"/>
      <c r="B922" s="136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6"/>
      <c r="N922" s="136"/>
      <c r="O922" s="136"/>
      <c r="P922" s="136"/>
      <c r="Q922" s="136"/>
      <c r="R922" s="136"/>
      <c r="S922" s="136"/>
      <c r="T922" s="136"/>
      <c r="U922" s="136"/>
      <c r="V922" s="136"/>
      <c r="W922" s="136"/>
      <c r="X922" s="136"/>
      <c r="Y922" s="136"/>
      <c r="Z922" s="136"/>
    </row>
    <row r="923" spans="1:26" ht="15.75" customHeight="1" x14ac:dyDescent="0.2">
      <c r="A923" s="136"/>
      <c r="B923" s="136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6"/>
      <c r="N923" s="136"/>
      <c r="O923" s="136"/>
      <c r="P923" s="136"/>
      <c r="Q923" s="136"/>
      <c r="R923" s="136"/>
      <c r="S923" s="136"/>
      <c r="T923" s="136"/>
      <c r="U923" s="136"/>
      <c r="V923" s="136"/>
      <c r="W923" s="136"/>
      <c r="X923" s="136"/>
      <c r="Y923" s="136"/>
      <c r="Z923" s="136"/>
    </row>
    <row r="924" spans="1:26" ht="15.75" customHeight="1" x14ac:dyDescent="0.2">
      <c r="A924" s="136"/>
      <c r="B924" s="136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6"/>
      <c r="N924" s="136"/>
      <c r="O924" s="136"/>
      <c r="P924" s="136"/>
      <c r="Q924" s="136"/>
      <c r="R924" s="136"/>
      <c r="S924" s="136"/>
      <c r="T924" s="136"/>
      <c r="U924" s="136"/>
      <c r="V924" s="136"/>
      <c r="W924" s="136"/>
      <c r="X924" s="136"/>
      <c r="Y924" s="136"/>
      <c r="Z924" s="136"/>
    </row>
    <row r="925" spans="1:26" ht="15.75" customHeight="1" x14ac:dyDescent="0.2">
      <c r="A925" s="136"/>
      <c r="B925" s="136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6"/>
      <c r="N925" s="136"/>
      <c r="O925" s="136"/>
      <c r="P925" s="136"/>
      <c r="Q925" s="136"/>
      <c r="R925" s="136"/>
      <c r="S925" s="136"/>
      <c r="T925" s="136"/>
      <c r="U925" s="136"/>
      <c r="V925" s="136"/>
      <c r="W925" s="136"/>
      <c r="X925" s="136"/>
      <c r="Y925" s="136"/>
      <c r="Z925" s="136"/>
    </row>
    <row r="926" spans="1:26" ht="15.75" customHeight="1" x14ac:dyDescent="0.2">
      <c r="A926" s="136"/>
      <c r="B926" s="136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6"/>
      <c r="N926" s="136"/>
      <c r="O926" s="136"/>
      <c r="P926" s="136"/>
      <c r="Q926" s="136"/>
      <c r="R926" s="136"/>
      <c r="S926" s="136"/>
      <c r="T926" s="136"/>
      <c r="U926" s="136"/>
      <c r="V926" s="136"/>
      <c r="W926" s="136"/>
      <c r="X926" s="136"/>
      <c r="Y926" s="136"/>
      <c r="Z926" s="136"/>
    </row>
    <row r="927" spans="1:26" ht="15.75" customHeight="1" x14ac:dyDescent="0.2">
      <c r="A927" s="136"/>
      <c r="B927" s="136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6"/>
      <c r="N927" s="136"/>
      <c r="O927" s="136"/>
      <c r="P927" s="136"/>
      <c r="Q927" s="136"/>
      <c r="R927" s="136"/>
      <c r="S927" s="136"/>
      <c r="T927" s="136"/>
      <c r="U927" s="136"/>
      <c r="V927" s="136"/>
      <c r="W927" s="136"/>
      <c r="X927" s="136"/>
      <c r="Y927" s="136"/>
      <c r="Z927" s="136"/>
    </row>
    <row r="928" spans="1:26" ht="15.75" customHeight="1" x14ac:dyDescent="0.2">
      <c r="A928" s="136"/>
      <c r="B928" s="136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6"/>
      <c r="P928" s="136"/>
      <c r="Q928" s="136"/>
      <c r="R928" s="136"/>
      <c r="S928" s="136"/>
      <c r="T928" s="136"/>
      <c r="U928" s="136"/>
      <c r="V928" s="136"/>
      <c r="W928" s="136"/>
      <c r="X928" s="136"/>
      <c r="Y928" s="136"/>
      <c r="Z928" s="136"/>
    </row>
    <row r="929" spans="1:26" ht="15.75" customHeight="1" x14ac:dyDescent="0.2">
      <c r="A929" s="136"/>
      <c r="B929" s="136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  <c r="Q929" s="136"/>
      <c r="R929" s="136"/>
      <c r="S929" s="136"/>
      <c r="T929" s="136"/>
      <c r="U929" s="136"/>
      <c r="V929" s="136"/>
      <c r="W929" s="136"/>
      <c r="X929" s="136"/>
      <c r="Y929" s="136"/>
      <c r="Z929" s="136"/>
    </row>
    <row r="930" spans="1:26" ht="15.75" customHeight="1" x14ac:dyDescent="0.2">
      <c r="A930" s="136"/>
      <c r="B930" s="136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6"/>
      <c r="P930" s="136"/>
      <c r="Q930" s="136"/>
      <c r="R930" s="136"/>
      <c r="S930" s="136"/>
      <c r="T930" s="136"/>
      <c r="U930" s="136"/>
      <c r="V930" s="136"/>
      <c r="W930" s="136"/>
      <c r="X930" s="136"/>
      <c r="Y930" s="136"/>
      <c r="Z930" s="136"/>
    </row>
    <row r="931" spans="1:26" ht="15.75" customHeight="1" x14ac:dyDescent="0.2">
      <c r="A931" s="136"/>
      <c r="B931" s="136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6"/>
      <c r="P931" s="136"/>
      <c r="Q931" s="136"/>
      <c r="R931" s="136"/>
      <c r="S931" s="136"/>
      <c r="T931" s="136"/>
      <c r="U931" s="136"/>
      <c r="V931" s="136"/>
      <c r="W931" s="136"/>
      <c r="X931" s="136"/>
      <c r="Y931" s="136"/>
      <c r="Z931" s="136"/>
    </row>
    <row r="932" spans="1:26" ht="15.75" customHeight="1" x14ac:dyDescent="0.2">
      <c r="A932" s="136"/>
      <c r="B932" s="136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6"/>
      <c r="P932" s="136"/>
      <c r="Q932" s="136"/>
      <c r="R932" s="136"/>
      <c r="S932" s="136"/>
      <c r="T932" s="136"/>
      <c r="U932" s="136"/>
      <c r="V932" s="136"/>
      <c r="W932" s="136"/>
      <c r="X932" s="136"/>
      <c r="Y932" s="136"/>
      <c r="Z932" s="136"/>
    </row>
    <row r="933" spans="1:26" ht="15.75" customHeight="1" x14ac:dyDescent="0.2">
      <c r="A933" s="136"/>
      <c r="B933" s="136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6"/>
      <c r="N933" s="136"/>
      <c r="O933" s="136"/>
      <c r="P933" s="136"/>
      <c r="Q933" s="136"/>
      <c r="R933" s="136"/>
      <c r="S933" s="136"/>
      <c r="T933" s="136"/>
      <c r="U933" s="136"/>
      <c r="V933" s="136"/>
      <c r="W933" s="136"/>
      <c r="X933" s="136"/>
      <c r="Y933" s="136"/>
      <c r="Z933" s="136"/>
    </row>
    <row r="934" spans="1:26" ht="15.75" customHeight="1" x14ac:dyDescent="0.2">
      <c r="A934" s="136"/>
      <c r="B934" s="136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6"/>
      <c r="N934" s="136"/>
      <c r="O934" s="136"/>
      <c r="P934" s="136"/>
      <c r="Q934" s="136"/>
      <c r="R934" s="136"/>
      <c r="S934" s="136"/>
      <c r="T934" s="136"/>
      <c r="U934" s="136"/>
      <c r="V934" s="136"/>
      <c r="W934" s="136"/>
      <c r="X934" s="136"/>
      <c r="Y934" s="136"/>
      <c r="Z934" s="136"/>
    </row>
    <row r="935" spans="1:26" ht="15.75" customHeight="1" x14ac:dyDescent="0.2">
      <c r="A935" s="136"/>
      <c r="B935" s="136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6"/>
      <c r="N935" s="136"/>
      <c r="O935" s="136"/>
      <c r="P935" s="136"/>
      <c r="Q935" s="136"/>
      <c r="R935" s="136"/>
      <c r="S935" s="136"/>
      <c r="T935" s="136"/>
      <c r="U935" s="136"/>
      <c r="V935" s="136"/>
      <c r="W935" s="136"/>
      <c r="X935" s="136"/>
      <c r="Y935" s="136"/>
      <c r="Z935" s="136"/>
    </row>
    <row r="936" spans="1:26" ht="15.75" customHeight="1" x14ac:dyDescent="0.2">
      <c r="A936" s="136"/>
      <c r="B936" s="136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6"/>
      <c r="N936" s="136"/>
      <c r="O936" s="136"/>
      <c r="P936" s="136"/>
      <c r="Q936" s="136"/>
      <c r="R936" s="136"/>
      <c r="S936" s="136"/>
      <c r="T936" s="136"/>
      <c r="U936" s="136"/>
      <c r="V936" s="136"/>
      <c r="W936" s="136"/>
      <c r="X936" s="136"/>
      <c r="Y936" s="136"/>
      <c r="Z936" s="136"/>
    </row>
    <row r="937" spans="1:26" ht="15.75" customHeight="1" x14ac:dyDescent="0.2">
      <c r="A937" s="136"/>
      <c r="B937" s="136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136"/>
      <c r="O937" s="136"/>
      <c r="P937" s="136"/>
      <c r="Q937" s="136"/>
      <c r="R937" s="136"/>
      <c r="S937" s="136"/>
      <c r="T937" s="136"/>
      <c r="U937" s="136"/>
      <c r="V937" s="136"/>
      <c r="W937" s="136"/>
      <c r="X937" s="136"/>
      <c r="Y937" s="136"/>
      <c r="Z937" s="136"/>
    </row>
    <row r="938" spans="1:26" ht="15.75" customHeight="1" x14ac:dyDescent="0.2">
      <c r="A938" s="136"/>
      <c r="B938" s="136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6"/>
      <c r="N938" s="136"/>
      <c r="O938" s="136"/>
      <c r="P938" s="136"/>
      <c r="Q938" s="136"/>
      <c r="R938" s="136"/>
      <c r="S938" s="136"/>
      <c r="T938" s="136"/>
      <c r="U938" s="136"/>
      <c r="V938" s="136"/>
      <c r="W938" s="136"/>
      <c r="X938" s="136"/>
      <c r="Y938" s="136"/>
      <c r="Z938" s="136"/>
    </row>
    <row r="939" spans="1:26" ht="15.75" customHeight="1" x14ac:dyDescent="0.2">
      <c r="A939" s="136"/>
      <c r="B939" s="136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6"/>
      <c r="N939" s="136"/>
      <c r="O939" s="136"/>
      <c r="P939" s="136"/>
      <c r="Q939" s="136"/>
      <c r="R939" s="136"/>
      <c r="S939" s="136"/>
      <c r="T939" s="136"/>
      <c r="U939" s="136"/>
      <c r="V939" s="136"/>
      <c r="W939" s="136"/>
      <c r="X939" s="136"/>
      <c r="Y939" s="136"/>
      <c r="Z939" s="136"/>
    </row>
    <row r="940" spans="1:26" ht="15.75" customHeight="1" x14ac:dyDescent="0.2">
      <c r="A940" s="136"/>
      <c r="B940" s="136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6"/>
      <c r="N940" s="136"/>
      <c r="O940" s="136"/>
      <c r="P940" s="136"/>
      <c r="Q940" s="136"/>
      <c r="R940" s="136"/>
      <c r="S940" s="136"/>
      <c r="T940" s="136"/>
      <c r="U940" s="136"/>
      <c r="V940" s="136"/>
      <c r="W940" s="136"/>
      <c r="X940" s="136"/>
      <c r="Y940" s="136"/>
      <c r="Z940" s="136"/>
    </row>
    <row r="941" spans="1:26" ht="15.75" customHeight="1" x14ac:dyDescent="0.2">
      <c r="A941" s="136"/>
      <c r="B941" s="136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6"/>
      <c r="N941" s="136"/>
      <c r="O941" s="136"/>
      <c r="P941" s="136"/>
      <c r="Q941" s="136"/>
      <c r="R941" s="136"/>
      <c r="S941" s="136"/>
      <c r="T941" s="136"/>
      <c r="U941" s="136"/>
      <c r="V941" s="136"/>
      <c r="W941" s="136"/>
      <c r="X941" s="136"/>
      <c r="Y941" s="136"/>
      <c r="Z941" s="136"/>
    </row>
    <row r="942" spans="1:26" ht="15.75" customHeight="1" x14ac:dyDescent="0.2">
      <c r="A942" s="136"/>
      <c r="B942" s="136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</row>
    <row r="943" spans="1:26" ht="15.75" customHeight="1" x14ac:dyDescent="0.2">
      <c r="A943" s="136"/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</row>
    <row r="944" spans="1:26" ht="15.75" customHeight="1" x14ac:dyDescent="0.2">
      <c r="A944" s="136"/>
      <c r="B944" s="136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</row>
    <row r="945" spans="1:26" ht="15.75" customHeight="1" x14ac:dyDescent="0.2">
      <c r="A945" s="136"/>
      <c r="B945" s="136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</row>
    <row r="946" spans="1:26" ht="15.75" customHeight="1" x14ac:dyDescent="0.2">
      <c r="A946" s="136"/>
      <c r="B946" s="136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</row>
    <row r="947" spans="1:26" ht="15.75" customHeight="1" x14ac:dyDescent="0.2">
      <c r="A947" s="136"/>
      <c r="B947" s="136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  <c r="Y947" s="136"/>
      <c r="Z947" s="136"/>
    </row>
    <row r="948" spans="1:26" ht="15.75" customHeight="1" x14ac:dyDescent="0.2">
      <c r="A948" s="136"/>
      <c r="B948" s="136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6"/>
      <c r="N948" s="136"/>
      <c r="O948" s="136"/>
      <c r="P948" s="136"/>
      <c r="Q948" s="136"/>
      <c r="R948" s="136"/>
      <c r="S948" s="136"/>
      <c r="T948" s="136"/>
      <c r="U948" s="136"/>
      <c r="V948" s="136"/>
      <c r="W948" s="136"/>
      <c r="X948" s="136"/>
      <c r="Y948" s="136"/>
      <c r="Z948" s="136"/>
    </row>
    <row r="949" spans="1:26" ht="15.75" customHeight="1" x14ac:dyDescent="0.2">
      <c r="A949" s="136"/>
      <c r="B949" s="136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6"/>
      <c r="N949" s="136"/>
      <c r="O949" s="136"/>
      <c r="P949" s="136"/>
      <c r="Q949" s="136"/>
      <c r="R949" s="136"/>
      <c r="S949" s="136"/>
      <c r="T949" s="136"/>
      <c r="U949" s="136"/>
      <c r="V949" s="136"/>
      <c r="W949" s="136"/>
      <c r="X949" s="136"/>
      <c r="Y949" s="136"/>
      <c r="Z949" s="136"/>
    </row>
    <row r="950" spans="1:26" ht="15.75" customHeight="1" x14ac:dyDescent="0.2">
      <c r="A950" s="136"/>
      <c r="B950" s="136"/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6"/>
      <c r="P950" s="136"/>
      <c r="Q950" s="136"/>
      <c r="R950" s="136"/>
      <c r="S950" s="136"/>
      <c r="T950" s="136"/>
      <c r="U950" s="136"/>
      <c r="V950" s="136"/>
      <c r="W950" s="136"/>
      <c r="X950" s="136"/>
      <c r="Y950" s="136"/>
      <c r="Z950" s="136"/>
    </row>
    <row r="951" spans="1:26" ht="15.75" customHeight="1" x14ac:dyDescent="0.2">
      <c r="A951" s="136"/>
      <c r="B951" s="136"/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6"/>
      <c r="P951" s="136"/>
      <c r="Q951" s="136"/>
      <c r="R951" s="136"/>
      <c r="S951" s="136"/>
      <c r="T951" s="136"/>
      <c r="U951" s="136"/>
      <c r="V951" s="136"/>
      <c r="W951" s="136"/>
      <c r="X951" s="136"/>
      <c r="Y951" s="136"/>
      <c r="Z951" s="136"/>
    </row>
    <row r="952" spans="1:26" ht="15.75" customHeight="1" x14ac:dyDescent="0.2">
      <c r="A952" s="136"/>
      <c r="B952" s="136"/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6"/>
      <c r="P952" s="136"/>
      <c r="Q952" s="136"/>
      <c r="R952" s="136"/>
      <c r="S952" s="136"/>
      <c r="T952" s="136"/>
      <c r="U952" s="136"/>
      <c r="V952" s="136"/>
      <c r="W952" s="136"/>
      <c r="X952" s="136"/>
      <c r="Y952" s="136"/>
      <c r="Z952" s="136"/>
    </row>
    <row r="953" spans="1:26" ht="15.75" customHeight="1" x14ac:dyDescent="0.2">
      <c r="A953" s="136"/>
      <c r="B953" s="136"/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6"/>
      <c r="P953" s="136"/>
      <c r="Q953" s="136"/>
      <c r="R953" s="136"/>
      <c r="S953" s="136"/>
      <c r="T953" s="136"/>
      <c r="U953" s="136"/>
      <c r="V953" s="136"/>
      <c r="W953" s="136"/>
      <c r="X953" s="136"/>
      <c r="Y953" s="136"/>
      <c r="Z953" s="136"/>
    </row>
    <row r="954" spans="1:26" ht="15.75" customHeight="1" x14ac:dyDescent="0.2">
      <c r="A954" s="136"/>
      <c r="B954" s="136"/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6"/>
      <c r="P954" s="136"/>
      <c r="Q954" s="136"/>
      <c r="R954" s="136"/>
      <c r="S954" s="136"/>
      <c r="T954" s="136"/>
      <c r="U954" s="136"/>
      <c r="V954" s="136"/>
      <c r="W954" s="136"/>
      <c r="X954" s="136"/>
      <c r="Y954" s="136"/>
      <c r="Z954" s="136"/>
    </row>
    <row r="955" spans="1:26" ht="15.75" customHeight="1" x14ac:dyDescent="0.2">
      <c r="A955" s="136"/>
      <c r="B955" s="136"/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  <c r="M955" s="136"/>
      <c r="N955" s="136"/>
      <c r="O955" s="136"/>
      <c r="P955" s="136"/>
      <c r="Q955" s="136"/>
      <c r="R955" s="136"/>
      <c r="S955" s="136"/>
      <c r="T955" s="136"/>
      <c r="U955" s="136"/>
      <c r="V955" s="136"/>
      <c r="W955" s="136"/>
      <c r="X955" s="136"/>
      <c r="Y955" s="136"/>
      <c r="Z955" s="136"/>
    </row>
    <row r="956" spans="1:26" ht="15.75" customHeight="1" x14ac:dyDescent="0.2">
      <c r="A956" s="136"/>
      <c r="B956" s="136"/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  <c r="W956" s="136"/>
      <c r="X956" s="136"/>
      <c r="Y956" s="136"/>
      <c r="Z956" s="136"/>
    </row>
    <row r="957" spans="1:26" ht="15.75" customHeight="1" x14ac:dyDescent="0.2">
      <c r="A957" s="136"/>
      <c r="B957" s="136"/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  <c r="N957" s="136"/>
      <c r="O957" s="136"/>
      <c r="P957" s="136"/>
      <c r="Q957" s="136"/>
      <c r="R957" s="136"/>
      <c r="S957" s="136"/>
      <c r="T957" s="136"/>
      <c r="U957" s="136"/>
      <c r="V957" s="136"/>
      <c r="W957" s="136"/>
      <c r="X957" s="136"/>
      <c r="Y957" s="136"/>
      <c r="Z957" s="136"/>
    </row>
    <row r="958" spans="1:26" ht="15.75" customHeight="1" x14ac:dyDescent="0.2">
      <c r="A958" s="136"/>
      <c r="B958" s="136"/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  <c r="M958" s="136"/>
      <c r="N958" s="136"/>
      <c r="O958" s="136"/>
      <c r="P958" s="136"/>
      <c r="Q958" s="136"/>
      <c r="R958" s="136"/>
      <c r="S958" s="136"/>
      <c r="T958" s="136"/>
      <c r="U958" s="136"/>
      <c r="V958" s="136"/>
      <c r="W958" s="136"/>
      <c r="X958" s="136"/>
      <c r="Y958" s="136"/>
      <c r="Z958" s="136"/>
    </row>
    <row r="959" spans="1:26" ht="15.75" customHeight="1" x14ac:dyDescent="0.2">
      <c r="A959" s="136"/>
      <c r="B959" s="136"/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  <c r="M959" s="136"/>
      <c r="N959" s="136"/>
      <c r="O959" s="136"/>
      <c r="P959" s="136"/>
      <c r="Q959" s="136"/>
      <c r="R959" s="136"/>
      <c r="S959" s="136"/>
      <c r="T959" s="136"/>
      <c r="U959" s="136"/>
      <c r="V959" s="136"/>
      <c r="W959" s="136"/>
      <c r="X959" s="136"/>
      <c r="Y959" s="136"/>
      <c r="Z959" s="136"/>
    </row>
    <row r="960" spans="1:26" ht="15.75" customHeight="1" x14ac:dyDescent="0.2">
      <c r="A960" s="136"/>
      <c r="B960" s="136"/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  <c r="M960" s="136"/>
      <c r="N960" s="136"/>
      <c r="O960" s="136"/>
      <c r="P960" s="136"/>
      <c r="Q960" s="136"/>
      <c r="R960" s="136"/>
      <c r="S960" s="136"/>
      <c r="T960" s="136"/>
      <c r="U960" s="136"/>
      <c r="V960" s="136"/>
      <c r="W960" s="136"/>
      <c r="X960" s="136"/>
      <c r="Y960" s="136"/>
      <c r="Z960" s="136"/>
    </row>
    <row r="961" spans="1:26" ht="15.75" customHeight="1" x14ac:dyDescent="0.2">
      <c r="A961" s="136"/>
      <c r="B961" s="136"/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  <c r="Q961" s="136"/>
      <c r="R961" s="136"/>
      <c r="S961" s="136"/>
      <c r="T961" s="136"/>
      <c r="U961" s="136"/>
      <c r="V961" s="136"/>
      <c r="W961" s="136"/>
      <c r="X961" s="136"/>
      <c r="Y961" s="136"/>
      <c r="Z961" s="136"/>
    </row>
    <row r="962" spans="1:26" ht="15.75" customHeight="1" x14ac:dyDescent="0.2">
      <c r="A962" s="136"/>
      <c r="B962" s="136"/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  <c r="M962" s="136"/>
      <c r="N962" s="136"/>
      <c r="O962" s="136"/>
      <c r="P962" s="136"/>
      <c r="Q962" s="136"/>
      <c r="R962" s="136"/>
      <c r="S962" s="136"/>
      <c r="T962" s="136"/>
      <c r="U962" s="136"/>
      <c r="V962" s="136"/>
      <c r="W962" s="136"/>
      <c r="X962" s="136"/>
      <c r="Y962" s="136"/>
      <c r="Z962" s="136"/>
    </row>
    <row r="963" spans="1:26" ht="15.75" customHeight="1" x14ac:dyDescent="0.2">
      <c r="A963" s="136"/>
      <c r="B963" s="136"/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  <c r="M963" s="136"/>
      <c r="N963" s="136"/>
      <c r="O963" s="136"/>
      <c r="P963" s="136"/>
      <c r="Q963" s="136"/>
      <c r="R963" s="136"/>
      <c r="S963" s="136"/>
      <c r="T963" s="136"/>
      <c r="U963" s="136"/>
      <c r="V963" s="136"/>
      <c r="W963" s="136"/>
      <c r="X963" s="136"/>
      <c r="Y963" s="136"/>
      <c r="Z963" s="136"/>
    </row>
    <row r="964" spans="1:26" ht="15.75" customHeight="1" x14ac:dyDescent="0.2">
      <c r="A964" s="136"/>
      <c r="B964" s="136"/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  <c r="M964" s="136"/>
      <c r="N964" s="136"/>
      <c r="O964" s="136"/>
      <c r="P964" s="136"/>
      <c r="Q964" s="136"/>
      <c r="R964" s="136"/>
      <c r="S964" s="136"/>
      <c r="T964" s="136"/>
      <c r="U964" s="136"/>
      <c r="V964" s="136"/>
      <c r="W964" s="136"/>
      <c r="X964" s="136"/>
      <c r="Y964" s="136"/>
      <c r="Z964" s="136"/>
    </row>
    <row r="965" spans="1:26" ht="15.75" customHeight="1" x14ac:dyDescent="0.2">
      <c r="A965" s="136"/>
      <c r="B965" s="136"/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  <c r="M965" s="136"/>
      <c r="N965" s="136"/>
      <c r="O965" s="136"/>
      <c r="P965" s="136"/>
      <c r="Q965" s="136"/>
      <c r="R965" s="136"/>
      <c r="S965" s="136"/>
      <c r="T965" s="136"/>
      <c r="U965" s="136"/>
      <c r="V965" s="136"/>
      <c r="W965" s="136"/>
      <c r="X965" s="136"/>
      <c r="Y965" s="136"/>
      <c r="Z965" s="136"/>
    </row>
    <row r="966" spans="1:26" ht="15.75" customHeight="1" x14ac:dyDescent="0.2">
      <c r="A966" s="136"/>
      <c r="B966" s="136"/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  <c r="M966" s="136"/>
      <c r="N966" s="136"/>
      <c r="O966" s="136"/>
      <c r="P966" s="136"/>
      <c r="Q966" s="136"/>
      <c r="R966" s="136"/>
      <c r="S966" s="136"/>
      <c r="T966" s="136"/>
      <c r="U966" s="136"/>
      <c r="V966" s="136"/>
      <c r="W966" s="136"/>
      <c r="X966" s="136"/>
      <c r="Y966" s="136"/>
      <c r="Z966" s="136"/>
    </row>
    <row r="967" spans="1:26" ht="15.75" customHeight="1" x14ac:dyDescent="0.2">
      <c r="A967" s="136"/>
      <c r="B967" s="136"/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  <c r="M967" s="136"/>
      <c r="N967" s="136"/>
      <c r="O967" s="136"/>
      <c r="P967" s="136"/>
      <c r="Q967" s="136"/>
      <c r="R967" s="136"/>
      <c r="S967" s="136"/>
      <c r="T967" s="136"/>
      <c r="U967" s="136"/>
      <c r="V967" s="136"/>
      <c r="W967" s="136"/>
      <c r="X967" s="136"/>
      <c r="Y967" s="136"/>
      <c r="Z967" s="136"/>
    </row>
    <row r="968" spans="1:26" ht="15.75" customHeight="1" x14ac:dyDescent="0.2">
      <c r="A968" s="136"/>
      <c r="B968" s="136"/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  <c r="M968" s="136"/>
      <c r="N968" s="136"/>
      <c r="O968" s="136"/>
      <c r="P968" s="136"/>
      <c r="Q968" s="136"/>
      <c r="R968" s="136"/>
      <c r="S968" s="136"/>
      <c r="T968" s="136"/>
      <c r="U968" s="136"/>
      <c r="V968" s="136"/>
      <c r="W968" s="136"/>
      <c r="X968" s="136"/>
      <c r="Y968" s="136"/>
      <c r="Z968" s="136"/>
    </row>
    <row r="969" spans="1:26" ht="15.75" customHeight="1" x14ac:dyDescent="0.2">
      <c r="A969" s="136"/>
      <c r="B969" s="136"/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  <c r="M969" s="136"/>
      <c r="N969" s="136"/>
      <c r="O969" s="136"/>
      <c r="P969" s="136"/>
      <c r="Q969" s="136"/>
      <c r="R969" s="136"/>
      <c r="S969" s="136"/>
      <c r="T969" s="136"/>
      <c r="U969" s="136"/>
      <c r="V969" s="136"/>
      <c r="W969" s="136"/>
      <c r="X969" s="136"/>
      <c r="Y969" s="136"/>
      <c r="Z969" s="136"/>
    </row>
    <row r="970" spans="1:26" ht="15.75" customHeight="1" x14ac:dyDescent="0.2">
      <c r="A970" s="136"/>
      <c r="B970" s="136"/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  <c r="M970" s="136"/>
      <c r="N970" s="136"/>
      <c r="O970" s="136"/>
      <c r="P970" s="136"/>
      <c r="Q970" s="136"/>
      <c r="R970" s="136"/>
      <c r="S970" s="136"/>
      <c r="T970" s="136"/>
      <c r="U970" s="136"/>
      <c r="V970" s="136"/>
      <c r="W970" s="136"/>
      <c r="X970" s="136"/>
      <c r="Y970" s="136"/>
      <c r="Z970" s="136"/>
    </row>
    <row r="971" spans="1:26" ht="15.75" customHeight="1" x14ac:dyDescent="0.2">
      <c r="A971" s="136"/>
      <c r="B971" s="136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6"/>
      <c r="U971" s="136"/>
      <c r="V971" s="136"/>
      <c r="W971" s="136"/>
      <c r="X971" s="136"/>
      <c r="Y971" s="136"/>
      <c r="Z971" s="136"/>
    </row>
    <row r="972" spans="1:26" ht="15.75" customHeight="1" x14ac:dyDescent="0.2">
      <c r="A972" s="136"/>
      <c r="B972" s="136"/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6"/>
      <c r="P972" s="136"/>
      <c r="Q972" s="136"/>
      <c r="R972" s="136"/>
      <c r="S972" s="136"/>
      <c r="T972" s="136"/>
      <c r="U972" s="136"/>
      <c r="V972" s="136"/>
      <c r="W972" s="136"/>
      <c r="X972" s="136"/>
      <c r="Y972" s="136"/>
      <c r="Z972" s="136"/>
    </row>
    <row r="973" spans="1:26" ht="15.75" customHeight="1" x14ac:dyDescent="0.2">
      <c r="A973" s="136"/>
      <c r="B973" s="136"/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6"/>
      <c r="P973" s="136"/>
      <c r="Q973" s="136"/>
      <c r="R973" s="136"/>
      <c r="S973" s="136"/>
      <c r="T973" s="136"/>
      <c r="U973" s="136"/>
      <c r="V973" s="136"/>
      <c r="W973" s="136"/>
      <c r="X973" s="136"/>
      <c r="Y973" s="136"/>
      <c r="Z973" s="136"/>
    </row>
    <row r="974" spans="1:26" ht="15.75" customHeight="1" x14ac:dyDescent="0.2">
      <c r="A974" s="136"/>
      <c r="B974" s="136"/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6"/>
      <c r="P974" s="136"/>
      <c r="Q974" s="136"/>
      <c r="R974" s="136"/>
      <c r="S974" s="136"/>
      <c r="T974" s="136"/>
      <c r="U974" s="136"/>
      <c r="V974" s="136"/>
      <c r="W974" s="136"/>
      <c r="X974" s="136"/>
      <c r="Y974" s="136"/>
      <c r="Z974" s="136"/>
    </row>
    <row r="975" spans="1:26" ht="15.75" customHeight="1" x14ac:dyDescent="0.2">
      <c r="A975" s="136"/>
      <c r="B975" s="136"/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6"/>
      <c r="P975" s="136"/>
      <c r="Q975" s="136"/>
      <c r="R975" s="136"/>
      <c r="S975" s="136"/>
      <c r="T975" s="136"/>
      <c r="U975" s="136"/>
      <c r="V975" s="136"/>
      <c r="W975" s="136"/>
      <c r="X975" s="136"/>
      <c r="Y975" s="136"/>
      <c r="Z975" s="136"/>
    </row>
    <row r="976" spans="1:26" ht="15.75" customHeight="1" x14ac:dyDescent="0.2">
      <c r="A976" s="136"/>
      <c r="B976" s="136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36"/>
      <c r="T976" s="136"/>
      <c r="U976" s="136"/>
      <c r="V976" s="136"/>
      <c r="W976" s="136"/>
      <c r="X976" s="136"/>
      <c r="Y976" s="136"/>
      <c r="Z976" s="136"/>
    </row>
    <row r="977" spans="1:26" ht="15.75" customHeight="1" x14ac:dyDescent="0.2">
      <c r="A977" s="136"/>
      <c r="B977" s="136"/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  <c r="M977" s="136"/>
      <c r="N977" s="136"/>
      <c r="O977" s="136"/>
      <c r="P977" s="136"/>
      <c r="Q977" s="136"/>
      <c r="R977" s="136"/>
      <c r="S977" s="136"/>
      <c r="T977" s="136"/>
      <c r="U977" s="136"/>
      <c r="V977" s="136"/>
      <c r="W977" s="136"/>
      <c r="X977" s="136"/>
      <c r="Y977" s="136"/>
      <c r="Z977" s="136"/>
    </row>
    <row r="978" spans="1:26" ht="15.75" customHeight="1" x14ac:dyDescent="0.2">
      <c r="A978" s="136"/>
      <c r="B978" s="136"/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  <c r="M978" s="136"/>
      <c r="N978" s="136"/>
      <c r="O978" s="136"/>
      <c r="P978" s="136"/>
      <c r="Q978" s="136"/>
      <c r="R978" s="136"/>
      <c r="S978" s="136"/>
      <c r="T978" s="136"/>
      <c r="U978" s="136"/>
      <c r="V978" s="136"/>
      <c r="W978" s="136"/>
      <c r="X978" s="136"/>
      <c r="Y978" s="136"/>
      <c r="Z978" s="136"/>
    </row>
    <row r="979" spans="1:26" ht="15.75" customHeight="1" x14ac:dyDescent="0.2">
      <c r="A979" s="136"/>
      <c r="B979" s="136"/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  <c r="M979" s="136"/>
      <c r="N979" s="136"/>
      <c r="O979" s="136"/>
      <c r="P979" s="136"/>
      <c r="Q979" s="136"/>
      <c r="R979" s="136"/>
      <c r="S979" s="136"/>
      <c r="T979" s="136"/>
      <c r="U979" s="136"/>
      <c r="V979" s="136"/>
      <c r="W979" s="136"/>
      <c r="X979" s="136"/>
      <c r="Y979" s="136"/>
      <c r="Z979" s="136"/>
    </row>
    <row r="980" spans="1:26" ht="15.75" customHeight="1" x14ac:dyDescent="0.2">
      <c r="A980" s="136"/>
      <c r="B980" s="136"/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  <c r="M980" s="136"/>
      <c r="N980" s="136"/>
      <c r="O980" s="136"/>
      <c r="P980" s="136"/>
      <c r="Q980" s="136"/>
      <c r="R980" s="136"/>
      <c r="S980" s="136"/>
      <c r="T980" s="136"/>
      <c r="U980" s="136"/>
      <c r="V980" s="136"/>
      <c r="W980" s="136"/>
      <c r="X980" s="136"/>
      <c r="Y980" s="136"/>
      <c r="Z980" s="136"/>
    </row>
    <row r="981" spans="1:26" ht="15.75" customHeight="1" x14ac:dyDescent="0.2">
      <c r="A981" s="136"/>
      <c r="B981" s="136"/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  <c r="M981" s="136"/>
      <c r="N981" s="136"/>
      <c r="O981" s="136"/>
      <c r="P981" s="136"/>
      <c r="Q981" s="136"/>
      <c r="R981" s="136"/>
      <c r="S981" s="136"/>
      <c r="T981" s="136"/>
      <c r="U981" s="136"/>
      <c r="V981" s="136"/>
      <c r="W981" s="136"/>
      <c r="X981" s="136"/>
      <c r="Y981" s="136"/>
      <c r="Z981" s="136"/>
    </row>
    <row r="982" spans="1:26" ht="15.75" customHeight="1" x14ac:dyDescent="0.2">
      <c r="A982" s="136"/>
      <c r="B982" s="136"/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  <c r="M982" s="136"/>
      <c r="N982" s="136"/>
      <c r="O982" s="136"/>
      <c r="P982" s="136"/>
      <c r="Q982" s="136"/>
      <c r="R982" s="136"/>
      <c r="S982" s="136"/>
      <c r="T982" s="136"/>
      <c r="U982" s="136"/>
      <c r="V982" s="136"/>
      <c r="W982" s="136"/>
      <c r="X982" s="136"/>
      <c r="Y982" s="136"/>
      <c r="Z982" s="136"/>
    </row>
    <row r="983" spans="1:26" ht="15.75" customHeight="1" x14ac:dyDescent="0.2">
      <c r="A983" s="136"/>
      <c r="B983" s="136"/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  <c r="M983" s="136"/>
      <c r="N983" s="136"/>
      <c r="O983" s="136"/>
      <c r="P983" s="136"/>
      <c r="Q983" s="136"/>
      <c r="R983" s="136"/>
      <c r="S983" s="136"/>
      <c r="T983" s="136"/>
      <c r="U983" s="136"/>
      <c r="V983" s="136"/>
      <c r="W983" s="136"/>
      <c r="X983" s="136"/>
      <c r="Y983" s="136"/>
      <c r="Z983" s="136"/>
    </row>
    <row r="984" spans="1:26" ht="15.75" customHeight="1" x14ac:dyDescent="0.2">
      <c r="A984" s="136"/>
      <c r="B984" s="136"/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  <c r="M984" s="136"/>
      <c r="N984" s="136"/>
      <c r="O984" s="136"/>
      <c r="P984" s="136"/>
      <c r="Q984" s="136"/>
      <c r="R984" s="136"/>
      <c r="S984" s="136"/>
      <c r="T984" s="136"/>
      <c r="U984" s="136"/>
      <c r="V984" s="136"/>
      <c r="W984" s="136"/>
      <c r="X984" s="136"/>
      <c r="Y984" s="136"/>
      <c r="Z984" s="136"/>
    </row>
    <row r="985" spans="1:26" ht="15.75" customHeight="1" x14ac:dyDescent="0.2">
      <c r="A985" s="136"/>
      <c r="B985" s="136"/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  <c r="M985" s="136"/>
      <c r="N985" s="136"/>
      <c r="O985" s="136"/>
      <c r="P985" s="136"/>
      <c r="Q985" s="136"/>
      <c r="R985" s="136"/>
      <c r="S985" s="136"/>
      <c r="T985" s="136"/>
      <c r="U985" s="136"/>
      <c r="V985" s="136"/>
      <c r="W985" s="136"/>
      <c r="X985" s="136"/>
      <c r="Y985" s="136"/>
      <c r="Z985" s="136"/>
    </row>
    <row r="986" spans="1:26" ht="15.75" customHeight="1" x14ac:dyDescent="0.2">
      <c r="A986" s="136"/>
      <c r="B986" s="136"/>
      <c r="C986" s="136"/>
      <c r="D986" s="136"/>
      <c r="E986" s="136"/>
      <c r="F986" s="136"/>
      <c r="G986" s="136"/>
      <c r="H986" s="136"/>
      <c r="I986" s="136"/>
      <c r="J986" s="136"/>
      <c r="K986" s="136"/>
      <c r="L986" s="136"/>
      <c r="M986" s="136"/>
      <c r="N986" s="136"/>
      <c r="O986" s="136"/>
      <c r="P986" s="136"/>
      <c r="Q986" s="136"/>
      <c r="R986" s="136"/>
      <c r="S986" s="136"/>
      <c r="T986" s="136"/>
      <c r="U986" s="136"/>
      <c r="V986" s="136"/>
      <c r="W986" s="136"/>
      <c r="X986" s="136"/>
      <c r="Y986" s="136"/>
      <c r="Z986" s="136"/>
    </row>
    <row r="987" spans="1:26" ht="15.75" customHeight="1" x14ac:dyDescent="0.2">
      <c r="A987" s="136"/>
      <c r="B987" s="136"/>
      <c r="C987" s="136"/>
      <c r="D987" s="136"/>
      <c r="E987" s="136"/>
      <c r="F987" s="136"/>
      <c r="G987" s="136"/>
      <c r="H987" s="136"/>
      <c r="I987" s="136"/>
      <c r="J987" s="136"/>
      <c r="K987" s="136"/>
      <c r="L987" s="136"/>
      <c r="M987" s="136"/>
      <c r="N987" s="136"/>
      <c r="O987" s="136"/>
      <c r="P987" s="136"/>
      <c r="Q987" s="136"/>
      <c r="R987" s="136"/>
      <c r="S987" s="136"/>
      <c r="T987" s="136"/>
      <c r="U987" s="136"/>
      <c r="V987" s="136"/>
      <c r="W987" s="136"/>
      <c r="X987" s="136"/>
      <c r="Y987" s="136"/>
      <c r="Z987" s="136"/>
    </row>
    <row r="988" spans="1:26" ht="15.75" customHeight="1" x14ac:dyDescent="0.2">
      <c r="A988" s="136"/>
      <c r="B988" s="136"/>
      <c r="C988" s="136"/>
      <c r="D988" s="136"/>
      <c r="E988" s="136"/>
      <c r="F988" s="136"/>
      <c r="G988" s="136"/>
      <c r="H988" s="136"/>
      <c r="I988" s="136"/>
      <c r="J988" s="136"/>
      <c r="K988" s="136"/>
      <c r="L988" s="136"/>
      <c r="M988" s="136"/>
      <c r="N988" s="136"/>
      <c r="O988" s="136"/>
      <c r="P988" s="136"/>
      <c r="Q988" s="136"/>
      <c r="R988" s="136"/>
      <c r="S988" s="136"/>
      <c r="T988" s="136"/>
      <c r="U988" s="136"/>
      <c r="V988" s="136"/>
      <c r="W988" s="136"/>
      <c r="X988" s="136"/>
      <c r="Y988" s="136"/>
      <c r="Z988" s="136"/>
    </row>
    <row r="989" spans="1:26" ht="15.75" customHeight="1" x14ac:dyDescent="0.2">
      <c r="A989" s="136"/>
      <c r="B989" s="136"/>
      <c r="C989" s="136"/>
      <c r="D989" s="136"/>
      <c r="E989" s="136"/>
      <c r="F989" s="136"/>
      <c r="G989" s="136"/>
      <c r="H989" s="136"/>
      <c r="I989" s="136"/>
      <c r="J989" s="136"/>
      <c r="K989" s="136"/>
      <c r="L989" s="136"/>
      <c r="M989" s="136"/>
      <c r="N989" s="136"/>
      <c r="O989" s="136"/>
      <c r="P989" s="136"/>
      <c r="Q989" s="136"/>
      <c r="R989" s="136"/>
      <c r="S989" s="136"/>
      <c r="T989" s="136"/>
      <c r="U989" s="136"/>
      <c r="V989" s="136"/>
      <c r="W989" s="136"/>
      <c r="X989" s="136"/>
      <c r="Y989" s="136"/>
      <c r="Z989" s="136"/>
    </row>
    <row r="990" spans="1:26" ht="15.75" customHeight="1" x14ac:dyDescent="0.2">
      <c r="A990" s="136"/>
      <c r="B990" s="136"/>
      <c r="C990" s="136"/>
      <c r="D990" s="136"/>
      <c r="E990" s="136"/>
      <c r="F990" s="136"/>
      <c r="G990" s="136"/>
      <c r="H990" s="136"/>
      <c r="I990" s="136"/>
      <c r="J990" s="136"/>
      <c r="K990" s="136"/>
      <c r="L990" s="136"/>
      <c r="M990" s="136"/>
      <c r="N990" s="136"/>
      <c r="O990" s="136"/>
      <c r="P990" s="136"/>
      <c r="Q990" s="136"/>
      <c r="R990" s="136"/>
      <c r="S990" s="136"/>
      <c r="T990" s="136"/>
      <c r="U990" s="136"/>
      <c r="V990" s="136"/>
      <c r="W990" s="136"/>
      <c r="X990" s="136"/>
      <c r="Y990" s="136"/>
      <c r="Z990" s="136"/>
    </row>
    <row r="991" spans="1:26" ht="15.75" customHeight="1" x14ac:dyDescent="0.2">
      <c r="A991" s="136"/>
      <c r="B991" s="136"/>
      <c r="C991" s="136"/>
      <c r="D991" s="136"/>
      <c r="E991" s="136"/>
      <c r="F991" s="136"/>
      <c r="G991" s="136"/>
      <c r="H991" s="136"/>
      <c r="I991" s="136"/>
      <c r="J991" s="136"/>
      <c r="K991" s="136"/>
      <c r="L991" s="136"/>
      <c r="M991" s="136"/>
      <c r="N991" s="136"/>
      <c r="O991" s="136"/>
      <c r="P991" s="136"/>
      <c r="Q991" s="136"/>
      <c r="R991" s="136"/>
      <c r="S991" s="136"/>
      <c r="T991" s="136"/>
      <c r="U991" s="136"/>
      <c r="V991" s="136"/>
      <c r="W991" s="136"/>
      <c r="X991" s="136"/>
      <c r="Y991" s="136"/>
      <c r="Z991" s="136"/>
    </row>
    <row r="992" spans="1:26" ht="15.75" customHeight="1" x14ac:dyDescent="0.2">
      <c r="A992" s="136"/>
      <c r="B992" s="136"/>
      <c r="C992" s="136"/>
      <c r="D992" s="136"/>
      <c r="E992" s="136"/>
      <c r="F992" s="136"/>
      <c r="G992" s="136"/>
      <c r="H992" s="136"/>
      <c r="I992" s="136"/>
      <c r="J992" s="136"/>
      <c r="K992" s="136"/>
      <c r="L992" s="136"/>
      <c r="M992" s="136"/>
      <c r="N992" s="136"/>
      <c r="O992" s="136"/>
      <c r="P992" s="136"/>
      <c r="Q992" s="136"/>
      <c r="R992" s="136"/>
      <c r="S992" s="136"/>
      <c r="T992" s="136"/>
      <c r="U992" s="136"/>
      <c r="V992" s="136"/>
      <c r="W992" s="136"/>
      <c r="X992" s="136"/>
      <c r="Y992" s="136"/>
      <c r="Z992" s="136"/>
    </row>
    <row r="993" spans="1:26" ht="15.75" customHeight="1" x14ac:dyDescent="0.2">
      <c r="A993" s="136"/>
      <c r="B993" s="136"/>
      <c r="C993" s="136"/>
      <c r="D993" s="136"/>
      <c r="E993" s="136"/>
      <c r="F993" s="136"/>
      <c r="G993" s="136"/>
      <c r="H993" s="136"/>
      <c r="I993" s="136"/>
      <c r="J993" s="136"/>
      <c r="K993" s="136"/>
      <c r="L993" s="136"/>
      <c r="M993" s="136"/>
      <c r="N993" s="136"/>
      <c r="O993" s="136"/>
      <c r="P993" s="136"/>
      <c r="Q993" s="136"/>
      <c r="R993" s="136"/>
      <c r="S993" s="136"/>
      <c r="T993" s="136"/>
      <c r="U993" s="136"/>
      <c r="V993" s="136"/>
      <c r="W993" s="136"/>
      <c r="X993" s="136"/>
      <c r="Y993" s="136"/>
      <c r="Z993" s="136"/>
    </row>
    <row r="994" spans="1:26" ht="15.75" customHeight="1" x14ac:dyDescent="0.2">
      <c r="A994" s="136"/>
      <c r="B994" s="136"/>
      <c r="C994" s="136"/>
      <c r="D994" s="136"/>
      <c r="E994" s="136"/>
      <c r="F994" s="136"/>
      <c r="G994" s="136"/>
      <c r="H994" s="136"/>
      <c r="I994" s="136"/>
      <c r="J994" s="136"/>
      <c r="K994" s="136"/>
      <c r="L994" s="136"/>
      <c r="M994" s="136"/>
      <c r="N994" s="136"/>
      <c r="O994" s="136"/>
      <c r="P994" s="136"/>
      <c r="Q994" s="136"/>
      <c r="R994" s="136"/>
      <c r="S994" s="136"/>
      <c r="T994" s="136"/>
      <c r="U994" s="136"/>
      <c r="V994" s="136"/>
      <c r="W994" s="136"/>
      <c r="X994" s="136"/>
      <c r="Y994" s="136"/>
      <c r="Z994" s="136"/>
    </row>
    <row r="995" spans="1:26" ht="15.75" customHeight="1" x14ac:dyDescent="0.2">
      <c r="A995" s="136"/>
      <c r="B995" s="136"/>
      <c r="C995" s="136"/>
      <c r="D995" s="136"/>
      <c r="E995" s="136"/>
      <c r="F995" s="136"/>
      <c r="G995" s="136"/>
      <c r="H995" s="136"/>
      <c r="I995" s="136"/>
      <c r="J995" s="136"/>
      <c r="K995" s="136"/>
      <c r="L995" s="136"/>
      <c r="M995" s="136"/>
      <c r="N995" s="136"/>
      <c r="O995" s="136"/>
      <c r="P995" s="136"/>
      <c r="Q995" s="136"/>
      <c r="R995" s="136"/>
      <c r="S995" s="136"/>
      <c r="T995" s="136"/>
      <c r="U995" s="136"/>
      <c r="V995" s="136"/>
      <c r="W995" s="136"/>
      <c r="X995" s="136"/>
      <c r="Y995" s="136"/>
      <c r="Z995" s="136"/>
    </row>
    <row r="996" spans="1:26" ht="15.75" customHeight="1" x14ac:dyDescent="0.2">
      <c r="A996" s="136"/>
      <c r="B996" s="136"/>
      <c r="C996" s="136"/>
      <c r="D996" s="136"/>
      <c r="E996" s="136"/>
      <c r="F996" s="136"/>
      <c r="G996" s="136"/>
      <c r="H996" s="136"/>
      <c r="I996" s="136"/>
      <c r="J996" s="136"/>
      <c r="K996" s="136"/>
      <c r="L996" s="136"/>
      <c r="M996" s="136"/>
      <c r="N996" s="136"/>
      <c r="O996" s="136"/>
      <c r="P996" s="136"/>
      <c r="Q996" s="136"/>
      <c r="R996" s="136"/>
      <c r="S996" s="136"/>
      <c r="T996" s="136"/>
      <c r="U996" s="136"/>
      <c r="V996" s="136"/>
      <c r="W996" s="136"/>
      <c r="X996" s="136"/>
      <c r="Y996" s="136"/>
      <c r="Z996" s="136"/>
    </row>
    <row r="997" spans="1:26" ht="15.75" customHeight="1" x14ac:dyDescent="0.2">
      <c r="A997" s="136"/>
      <c r="B997" s="136"/>
      <c r="C997" s="136"/>
      <c r="D997" s="136"/>
      <c r="E997" s="136"/>
      <c r="F997" s="136"/>
      <c r="G997" s="136"/>
      <c r="H997" s="136"/>
      <c r="I997" s="136"/>
      <c r="J997" s="136"/>
      <c r="K997" s="136"/>
      <c r="L997" s="136"/>
      <c r="M997" s="136"/>
      <c r="N997" s="136"/>
      <c r="O997" s="136"/>
      <c r="P997" s="136"/>
      <c r="Q997" s="136"/>
      <c r="R997" s="136"/>
      <c r="S997" s="136"/>
      <c r="T997" s="136"/>
      <c r="U997" s="136"/>
      <c r="V997" s="136"/>
      <c r="W997" s="136"/>
      <c r="X997" s="136"/>
      <c r="Y997" s="136"/>
      <c r="Z997" s="136"/>
    </row>
    <row r="998" spans="1:26" ht="15.75" customHeight="1" x14ac:dyDescent="0.2">
      <c r="A998" s="136"/>
      <c r="B998" s="136"/>
      <c r="C998" s="136"/>
      <c r="D998" s="136"/>
      <c r="E998" s="136"/>
      <c r="F998" s="136"/>
      <c r="G998" s="136"/>
      <c r="H998" s="136"/>
      <c r="I998" s="136"/>
      <c r="J998" s="136"/>
      <c r="K998" s="136"/>
      <c r="L998" s="136"/>
      <c r="M998" s="136"/>
      <c r="N998" s="136"/>
      <c r="O998" s="136"/>
      <c r="P998" s="136"/>
      <c r="Q998" s="136"/>
      <c r="R998" s="136"/>
      <c r="S998" s="136"/>
      <c r="T998" s="136"/>
      <c r="U998" s="136"/>
      <c r="V998" s="136"/>
      <c r="W998" s="136"/>
      <c r="X998" s="136"/>
      <c r="Y998" s="136"/>
      <c r="Z998" s="136"/>
    </row>
    <row r="999" spans="1:26" ht="15.75" customHeight="1" x14ac:dyDescent="0.2"/>
    <row r="1000" spans="1:26" ht="15.75" customHeight="1" x14ac:dyDescent="0.2"/>
  </sheetData>
  <mergeCells count="1">
    <mergeCell ref="A5:C5"/>
  </mergeCells>
  <pageMargins left="0.9055118110236221" right="0.51181022504032858" top="0.74803149606299213" bottom="0.74803149606299213" header="0" footer="0"/>
  <pageSetup paperSize="9" fitToHeight="0" orientation="portrait"/>
  <headerFooter>
    <oddFooter>&amp;R&amp;P 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2.5703125" defaultRowHeight="15" customHeight="1" x14ac:dyDescent="0.2"/>
  <cols>
    <col min="1" max="1" width="8.7109375" customWidth="1"/>
    <col min="2" max="2" width="76.140625" customWidth="1"/>
    <col min="3" max="3" width="15.85546875" customWidth="1"/>
    <col min="4" max="4" width="10.28515625" customWidth="1"/>
    <col min="5" max="19" width="9.140625" customWidth="1"/>
    <col min="20" max="22" width="12.7109375" customWidth="1"/>
  </cols>
  <sheetData>
    <row r="1" spans="1:22" ht="42" customHeight="1" x14ac:dyDescent="0.2">
      <c r="A1" s="265" t="s">
        <v>199</v>
      </c>
      <c r="B1" s="266"/>
      <c r="C1" s="26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ht="12.7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1:22" ht="12.7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</row>
    <row r="4" spans="1:22" ht="12.75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</row>
    <row r="5" spans="1:22" ht="12.7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</row>
    <row r="6" spans="1:22" ht="12.75" customHeight="1" x14ac:dyDescent="0.2">
      <c r="A6" s="136"/>
      <c r="B6" s="156"/>
      <c r="C6" s="15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</row>
    <row r="7" spans="1:22" ht="18.75" customHeight="1" x14ac:dyDescent="0.25">
      <c r="A7" s="157"/>
      <c r="B7" s="267" t="s">
        <v>200</v>
      </c>
      <c r="C7" s="253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1:22" ht="12.75" customHeight="1" x14ac:dyDescent="0.25">
      <c r="A8" s="157"/>
      <c r="B8" s="158" t="s">
        <v>201</v>
      </c>
      <c r="C8" s="159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</row>
    <row r="9" spans="1:22" ht="12.75" customHeight="1" x14ac:dyDescent="0.25">
      <c r="A9" s="157"/>
      <c r="B9" s="144" t="s">
        <v>202</v>
      </c>
      <c r="C9" s="160">
        <v>2100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</row>
    <row r="10" spans="1:22" ht="12.75" customHeight="1" x14ac:dyDescent="0.25">
      <c r="A10" s="157"/>
      <c r="B10" s="144" t="s">
        <v>203</v>
      </c>
      <c r="C10" s="160">
        <v>2031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</row>
    <row r="11" spans="1:22" ht="12.75" customHeight="1" x14ac:dyDescent="0.2">
      <c r="A11" s="157"/>
      <c r="B11" s="141" t="s">
        <v>204</v>
      </c>
      <c r="C11" s="161">
        <v>44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</row>
    <row r="12" spans="1:22" ht="12.75" customHeight="1" x14ac:dyDescent="0.2">
      <c r="A12" s="157"/>
      <c r="B12" s="141" t="s">
        <v>205</v>
      </c>
      <c r="C12" s="161">
        <v>1192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</row>
    <row r="13" spans="1:22" ht="12.75" customHeight="1" x14ac:dyDescent="0.2">
      <c r="A13" s="157"/>
      <c r="B13" s="141" t="s">
        <v>206</v>
      </c>
      <c r="C13" s="161">
        <v>372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</row>
    <row r="14" spans="1:22" ht="12.75" customHeight="1" x14ac:dyDescent="0.2">
      <c r="A14" s="157"/>
      <c r="B14" s="141" t="s">
        <v>207</v>
      </c>
      <c r="C14" s="161">
        <v>22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</row>
    <row r="15" spans="1:22" ht="12.75" customHeight="1" x14ac:dyDescent="0.2">
      <c r="A15" s="157"/>
      <c r="B15" s="141" t="s">
        <v>208</v>
      </c>
      <c r="C15" s="161">
        <v>350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</row>
    <row r="16" spans="1:22" ht="12.75" customHeight="1" x14ac:dyDescent="0.2">
      <c r="A16" s="157"/>
      <c r="B16" s="141" t="s">
        <v>209</v>
      </c>
      <c r="C16" s="161">
        <v>1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</row>
    <row r="17" spans="1:22" ht="12.75" customHeight="1" x14ac:dyDescent="0.2">
      <c r="A17" s="157"/>
      <c r="B17" s="141" t="s">
        <v>210</v>
      </c>
      <c r="C17" s="161">
        <v>30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2.75" customHeight="1" x14ac:dyDescent="0.2">
      <c r="A18" s="157"/>
      <c r="B18" s="141" t="s">
        <v>211</v>
      </c>
      <c r="C18" s="161">
        <v>0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</row>
    <row r="19" spans="1:22" ht="12.75" customHeight="1" x14ac:dyDescent="0.2">
      <c r="A19" s="157"/>
      <c r="B19" s="141" t="s">
        <v>212</v>
      </c>
      <c r="C19" s="161">
        <v>0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</row>
    <row r="20" spans="1:22" ht="12.75" customHeight="1" x14ac:dyDescent="0.25">
      <c r="A20" s="157" t="s">
        <v>213</v>
      </c>
      <c r="B20" s="158" t="s">
        <v>214</v>
      </c>
      <c r="C20" s="159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</row>
    <row r="21" spans="1:22" ht="12.75" customHeight="1" x14ac:dyDescent="0.2">
      <c r="A21" s="157"/>
      <c r="B21" s="141" t="s">
        <v>215</v>
      </c>
      <c r="C21" s="161">
        <v>4625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</row>
    <row r="22" spans="1:22" ht="12.75" customHeight="1" x14ac:dyDescent="0.2">
      <c r="A22" s="157"/>
      <c r="B22" s="141" t="s">
        <v>216</v>
      </c>
      <c r="C22" s="161">
        <v>4694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</row>
    <row r="23" spans="1:22" ht="12.75" customHeight="1" x14ac:dyDescent="0.2">
      <c r="A23" s="157"/>
      <c r="B23" s="141" t="s">
        <v>217</v>
      </c>
      <c r="C23" s="162">
        <f>C9-C10</f>
        <v>69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</row>
    <row r="24" spans="1:22" ht="12.75" customHeight="1" x14ac:dyDescent="0.2">
      <c r="A24" s="157"/>
      <c r="B24" s="163"/>
      <c r="C24" s="159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</row>
    <row r="25" spans="1:22" ht="12.75" customHeight="1" x14ac:dyDescent="0.25">
      <c r="A25" s="157"/>
      <c r="B25" s="144" t="s">
        <v>218</v>
      </c>
      <c r="C25" s="164">
        <f>MEDIAN(C21,C22)</f>
        <v>4659.5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</row>
    <row r="26" spans="1:22" ht="12.75" customHeight="1" x14ac:dyDescent="0.25">
      <c r="A26" s="157"/>
      <c r="B26" s="144" t="s">
        <v>219</v>
      </c>
      <c r="C26" s="145">
        <f>C12/C25</f>
        <v>0.25582144006867691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</row>
    <row r="27" spans="1:22" ht="12.75" customHeight="1" x14ac:dyDescent="0.25">
      <c r="A27" s="157"/>
      <c r="B27" s="144" t="s">
        <v>220</v>
      </c>
      <c r="C27" s="145">
        <f>MEDIAN(C9,C10)/C25</f>
        <v>0.44328790642772831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</row>
    <row r="28" spans="1:22" ht="12.75" customHeight="1" x14ac:dyDescent="0.25">
      <c r="A28" s="157"/>
      <c r="B28" s="144" t="s">
        <v>221</v>
      </c>
      <c r="C28" s="165">
        <f>12/C27</f>
        <v>27.070442992011618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</row>
    <row r="29" spans="1:22" ht="12.75" customHeight="1" x14ac:dyDescent="0.25">
      <c r="A29" s="157"/>
      <c r="B29" s="144" t="s">
        <v>222</v>
      </c>
      <c r="C29" s="164">
        <v>360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</row>
    <row r="30" spans="1:22" ht="12.75" customHeight="1" x14ac:dyDescent="0.25">
      <c r="A30" s="157"/>
      <c r="B30" s="144" t="s">
        <v>223</v>
      </c>
      <c r="C30" s="164">
        <v>10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</row>
    <row r="31" spans="1:22" ht="12.75" customHeight="1" x14ac:dyDescent="0.25">
      <c r="A31" s="157"/>
      <c r="B31" s="144" t="s">
        <v>224</v>
      </c>
      <c r="C31" s="164">
        <v>30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</row>
    <row r="32" spans="1:22" ht="12.75" customHeight="1" x14ac:dyDescent="0.25">
      <c r="A32" s="157"/>
      <c r="B32" s="144" t="s">
        <v>225</v>
      </c>
      <c r="C32" s="164">
        <v>30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</row>
    <row r="33" spans="1:22" ht="12.75" customHeight="1" x14ac:dyDescent="0.25">
      <c r="A33" s="157"/>
      <c r="B33" s="144" t="s">
        <v>226</v>
      </c>
      <c r="C33" s="164">
        <f>30+(3*TRUNC(1/C27))</f>
        <v>36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</row>
    <row r="34" spans="1:22" ht="12.75" customHeight="1" x14ac:dyDescent="0.25">
      <c r="A34" s="157"/>
      <c r="B34" s="144" t="s">
        <v>163</v>
      </c>
      <c r="C34" s="166">
        <v>0.08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</row>
    <row r="35" spans="1:22" ht="12.75" customHeight="1" x14ac:dyDescent="0.25">
      <c r="A35" s="157"/>
      <c r="B35" s="167" t="s">
        <v>227</v>
      </c>
      <c r="C35" s="168">
        <v>0.4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22" ht="12.75" customHeight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</row>
    <row r="37" spans="1:22" ht="12.75" customHeight="1" x14ac:dyDescent="0.2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</row>
    <row r="38" spans="1:22" ht="12.75" customHeight="1" x14ac:dyDescent="0.2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</row>
    <row r="39" spans="1:22" ht="12.75" customHeight="1" x14ac:dyDescent="0.2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</row>
    <row r="40" spans="1:22" ht="12.75" customHeight="1" x14ac:dyDescent="0.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</row>
    <row r="41" spans="1:22" ht="12.75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</row>
    <row r="42" spans="1:22" ht="12.75" customHeight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</row>
    <row r="43" spans="1:22" ht="12.75" customHeight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</row>
    <row r="44" spans="1:22" ht="12.75" customHeight="1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</row>
    <row r="45" spans="1:22" ht="12.75" customHeight="1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</row>
    <row r="46" spans="1:22" ht="12.75" customHeight="1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</row>
    <row r="47" spans="1:22" ht="12.75" customHeight="1" x14ac:dyDescent="0.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</row>
    <row r="48" spans="1:22" ht="12.75" customHeight="1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</row>
    <row r="49" spans="1:22" ht="12.75" customHeight="1" x14ac:dyDescent="0.2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</row>
    <row r="50" spans="1:22" ht="12.75" customHeight="1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</row>
    <row r="51" spans="1:22" ht="12.75" customHeight="1" x14ac:dyDescent="0.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</row>
    <row r="52" spans="1:22" ht="12.75" customHeight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</row>
    <row r="53" spans="1:22" ht="12.75" customHeight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</row>
    <row r="54" spans="1:22" ht="12.75" customHeight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ht="12.75" customHeight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</row>
    <row r="56" spans="1:22" ht="12.75" customHeight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</row>
    <row r="57" spans="1:22" ht="12.75" customHeight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</row>
    <row r="58" spans="1:22" ht="12.75" customHeight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</row>
    <row r="59" spans="1:22" ht="12.75" customHeight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</row>
    <row r="60" spans="1:22" ht="12.75" customHeight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</row>
    <row r="61" spans="1:22" ht="12.75" customHeight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</row>
    <row r="62" spans="1:22" ht="12.75" customHeight="1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</row>
    <row r="63" spans="1:22" ht="12.75" customHeight="1" x14ac:dyDescent="0.2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</row>
    <row r="64" spans="1:22" ht="12.75" customHeight="1" x14ac:dyDescent="0.2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</row>
    <row r="65" spans="1:22" ht="12.75" customHeight="1" x14ac:dyDescent="0.2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</row>
    <row r="66" spans="1:22" ht="12.75" customHeight="1" x14ac:dyDescent="0.2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</row>
    <row r="67" spans="1:22" ht="12.75" customHeight="1" x14ac:dyDescent="0.2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</row>
    <row r="68" spans="1:22" ht="12.75" customHeight="1" x14ac:dyDescent="0.2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</row>
    <row r="69" spans="1:22" ht="12.75" customHeight="1" x14ac:dyDescent="0.2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</row>
    <row r="70" spans="1:22" ht="12.75" customHeight="1" x14ac:dyDescent="0.2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</row>
    <row r="71" spans="1:22" ht="12.75" customHeight="1" x14ac:dyDescent="0.2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</row>
    <row r="72" spans="1:22" ht="12.75" customHeight="1" x14ac:dyDescent="0.2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</row>
    <row r="73" spans="1:22" ht="12.75" customHeight="1" x14ac:dyDescent="0.2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</row>
    <row r="74" spans="1:22" ht="12.75" customHeight="1" x14ac:dyDescent="0.2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</row>
    <row r="75" spans="1:22" ht="12.75" customHeight="1" x14ac:dyDescent="0.2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</row>
    <row r="76" spans="1:22" ht="12.75" customHeight="1" x14ac:dyDescent="0.2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</row>
    <row r="77" spans="1:22" ht="12.75" customHeight="1" x14ac:dyDescent="0.2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</row>
    <row r="78" spans="1:22" ht="12.75" customHeight="1" x14ac:dyDescent="0.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</row>
    <row r="79" spans="1:22" ht="12.75" customHeight="1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</row>
    <row r="80" spans="1:22" ht="12.75" customHeight="1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</row>
    <row r="81" spans="1:22" ht="12.75" customHeight="1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</row>
    <row r="82" spans="1:22" ht="12.75" customHeight="1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</row>
    <row r="83" spans="1:22" ht="12.75" customHeight="1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</row>
    <row r="84" spans="1:22" ht="12.75" customHeight="1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</row>
    <row r="85" spans="1:22" ht="12.75" customHeight="1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</row>
    <row r="86" spans="1:22" ht="12.75" customHeight="1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</row>
    <row r="87" spans="1:22" ht="12.75" customHeight="1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</row>
    <row r="88" spans="1:22" ht="12.75" customHeight="1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2" ht="12.75" customHeight="1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</row>
    <row r="90" spans="1:22" ht="12.75" customHeight="1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</row>
    <row r="91" spans="1:22" ht="12.75" customHeight="1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2" ht="12.75" customHeight="1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</row>
    <row r="93" spans="1:22" ht="12.75" customHeight="1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2" ht="12.75" customHeight="1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</row>
    <row r="95" spans="1:22" ht="12.75" customHeight="1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1:22" ht="12.75" customHeight="1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</row>
    <row r="97" spans="1:22" ht="12.75" customHeight="1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</row>
    <row r="98" spans="1:22" ht="12.75" customHeight="1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</row>
    <row r="99" spans="1:22" ht="12.75" customHeight="1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</row>
    <row r="100" spans="1:22" ht="12.75" customHeight="1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</row>
    <row r="101" spans="1:22" ht="12.75" customHeight="1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</row>
    <row r="102" spans="1:22" ht="12.75" customHeight="1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</row>
    <row r="103" spans="1:22" ht="12.75" customHeight="1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</row>
    <row r="104" spans="1:22" ht="12.75" customHeight="1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</row>
    <row r="105" spans="1:22" ht="12.75" customHeight="1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</row>
    <row r="106" spans="1:22" ht="12.75" customHeight="1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1:22" ht="12.75" customHeight="1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</row>
    <row r="108" spans="1:22" ht="12.75" customHeight="1" x14ac:dyDescent="0.2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</row>
    <row r="109" spans="1:22" ht="12.75" customHeight="1" x14ac:dyDescent="0.2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</row>
    <row r="110" spans="1:22" ht="12.75" customHeight="1" x14ac:dyDescent="0.2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</row>
    <row r="111" spans="1:22" ht="12.75" customHeight="1" x14ac:dyDescent="0.2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</row>
    <row r="112" spans="1:22" ht="12.75" customHeight="1" x14ac:dyDescent="0.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</row>
    <row r="113" spans="1:22" ht="12.75" customHeight="1" x14ac:dyDescent="0.2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</row>
    <row r="114" spans="1:22" ht="12.75" customHeight="1" x14ac:dyDescent="0.2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</row>
    <row r="115" spans="1:22" ht="12.75" customHeight="1" x14ac:dyDescent="0.2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</row>
    <row r="116" spans="1:22" ht="12.75" customHeight="1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</row>
    <row r="117" spans="1:22" ht="12.75" customHeight="1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</row>
    <row r="118" spans="1:22" ht="12.75" customHeight="1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</row>
    <row r="119" spans="1:22" ht="12.75" customHeight="1" x14ac:dyDescent="0.2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</row>
    <row r="120" spans="1:22" ht="12.75" customHeight="1" x14ac:dyDescent="0.2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</row>
    <row r="121" spans="1:22" ht="12.75" customHeight="1" x14ac:dyDescent="0.2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</row>
    <row r="122" spans="1:22" ht="12.75" customHeight="1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</row>
    <row r="123" spans="1:22" ht="12.75" customHeight="1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</row>
    <row r="124" spans="1:22" ht="12.75" customHeight="1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</row>
    <row r="125" spans="1:22" ht="12.75" customHeight="1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</row>
    <row r="126" spans="1:22" ht="12.75" customHeight="1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</row>
    <row r="127" spans="1:22" ht="12.75" customHeight="1" x14ac:dyDescent="0.2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</row>
    <row r="128" spans="1:22" ht="12.75" customHeight="1" x14ac:dyDescent="0.2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</row>
    <row r="129" spans="1:22" ht="12.75" customHeight="1" x14ac:dyDescent="0.2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</row>
    <row r="130" spans="1:22" ht="12.75" customHeight="1" x14ac:dyDescent="0.2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</row>
    <row r="131" spans="1:22" ht="12.75" customHeight="1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</row>
    <row r="132" spans="1:22" ht="12.75" customHeight="1" x14ac:dyDescent="0.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</row>
    <row r="133" spans="1:22" ht="12.75" customHeight="1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</row>
    <row r="134" spans="1:22" ht="12.75" customHeight="1" x14ac:dyDescent="0.2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</row>
    <row r="135" spans="1:22" ht="12.75" customHeight="1" x14ac:dyDescent="0.2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</row>
    <row r="136" spans="1:22" ht="12.75" customHeight="1" x14ac:dyDescent="0.2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</row>
    <row r="137" spans="1:22" ht="12.75" customHeight="1" x14ac:dyDescent="0.2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</row>
    <row r="138" spans="1:22" ht="12.75" customHeight="1" x14ac:dyDescent="0.2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</row>
    <row r="139" spans="1:22" ht="12.75" customHeight="1" x14ac:dyDescent="0.2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</row>
    <row r="140" spans="1:22" ht="12.75" customHeight="1" x14ac:dyDescent="0.2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</row>
    <row r="141" spans="1:22" ht="12.75" customHeight="1" x14ac:dyDescent="0.2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</row>
    <row r="142" spans="1:22" ht="12.75" customHeight="1" x14ac:dyDescent="0.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</row>
    <row r="143" spans="1:22" ht="12.75" customHeight="1" x14ac:dyDescent="0.2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</row>
    <row r="144" spans="1:22" ht="12.75" customHeight="1" x14ac:dyDescent="0.2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</row>
    <row r="145" spans="1:22" ht="12.75" customHeight="1" x14ac:dyDescent="0.2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</row>
    <row r="146" spans="1:22" ht="12.75" customHeight="1" x14ac:dyDescent="0.2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</row>
    <row r="147" spans="1:22" ht="12.75" customHeight="1" x14ac:dyDescent="0.2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</row>
    <row r="148" spans="1:22" ht="12.75" customHeight="1" x14ac:dyDescent="0.2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</row>
    <row r="149" spans="1:22" ht="12.75" customHeight="1" x14ac:dyDescent="0.2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</row>
    <row r="150" spans="1:22" ht="12.75" customHeight="1" x14ac:dyDescent="0.2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</row>
    <row r="151" spans="1:22" ht="12.75" customHeight="1" x14ac:dyDescent="0.2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</row>
    <row r="152" spans="1:22" ht="12.75" customHeight="1" x14ac:dyDescent="0.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</row>
    <row r="153" spans="1:22" ht="12.75" customHeight="1" x14ac:dyDescent="0.2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</row>
    <row r="154" spans="1:22" ht="12.75" customHeight="1" x14ac:dyDescent="0.2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</row>
    <row r="155" spans="1:22" ht="12.75" customHeight="1" x14ac:dyDescent="0.2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</row>
    <row r="156" spans="1:22" ht="12.75" customHeight="1" x14ac:dyDescent="0.2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</row>
    <row r="157" spans="1:22" ht="12.75" customHeight="1" x14ac:dyDescent="0.2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</row>
    <row r="158" spans="1:22" ht="12.75" customHeight="1" x14ac:dyDescent="0.2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</row>
    <row r="159" spans="1:22" ht="12.75" customHeight="1" x14ac:dyDescent="0.2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</row>
    <row r="160" spans="1:22" ht="12.75" customHeight="1" x14ac:dyDescent="0.2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</row>
    <row r="161" spans="1:22" ht="12.75" customHeight="1" x14ac:dyDescent="0.2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</row>
    <row r="162" spans="1:22" ht="12.75" customHeight="1" x14ac:dyDescent="0.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</row>
    <row r="163" spans="1:22" ht="12.75" customHeight="1" x14ac:dyDescent="0.2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</row>
    <row r="164" spans="1:22" ht="12.75" customHeight="1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</row>
    <row r="165" spans="1:22" ht="12.75" customHeight="1" x14ac:dyDescent="0.2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</row>
    <row r="166" spans="1:22" ht="12.75" customHeight="1" x14ac:dyDescent="0.2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</row>
    <row r="167" spans="1:22" ht="12.75" customHeight="1" x14ac:dyDescent="0.2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</row>
    <row r="168" spans="1:22" ht="12.75" customHeight="1" x14ac:dyDescent="0.2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</row>
    <row r="169" spans="1:22" ht="12.75" customHeight="1" x14ac:dyDescent="0.2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</row>
    <row r="170" spans="1:22" ht="12.75" customHeight="1" x14ac:dyDescent="0.2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</row>
    <row r="171" spans="1:22" ht="12.75" customHeight="1" x14ac:dyDescent="0.2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</row>
    <row r="172" spans="1:22" ht="12.75" customHeight="1" x14ac:dyDescent="0.2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</row>
    <row r="173" spans="1:22" ht="12.75" customHeight="1" x14ac:dyDescent="0.2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</row>
    <row r="174" spans="1:22" ht="12.75" customHeight="1" x14ac:dyDescent="0.2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</row>
    <row r="175" spans="1:22" ht="12.75" customHeight="1" x14ac:dyDescent="0.2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</row>
    <row r="176" spans="1:22" ht="12.75" customHeight="1" x14ac:dyDescent="0.2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</row>
    <row r="177" spans="1:22" ht="12.75" customHeight="1" x14ac:dyDescent="0.2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</row>
    <row r="178" spans="1:22" ht="12.75" customHeight="1" x14ac:dyDescent="0.2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</row>
    <row r="179" spans="1:22" ht="12.75" customHeight="1" x14ac:dyDescent="0.2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</row>
    <row r="180" spans="1:22" ht="12.75" customHeight="1" x14ac:dyDescent="0.2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</row>
    <row r="181" spans="1:22" ht="12.75" customHeight="1" x14ac:dyDescent="0.2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</row>
    <row r="182" spans="1:22" ht="12.75" customHeight="1" x14ac:dyDescent="0.2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</row>
    <row r="183" spans="1:22" ht="12.75" customHeight="1" x14ac:dyDescent="0.2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</row>
    <row r="184" spans="1:22" ht="12.75" customHeight="1" x14ac:dyDescent="0.2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</row>
    <row r="185" spans="1:22" ht="12.75" customHeight="1" x14ac:dyDescent="0.2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</row>
    <row r="186" spans="1:22" ht="12.75" customHeight="1" x14ac:dyDescent="0.2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</row>
    <row r="187" spans="1:22" ht="12.75" customHeight="1" x14ac:dyDescent="0.2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</row>
    <row r="188" spans="1:22" ht="12.75" customHeight="1" x14ac:dyDescent="0.2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</row>
    <row r="189" spans="1:22" ht="12.75" customHeight="1" x14ac:dyDescent="0.2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</row>
    <row r="190" spans="1:22" ht="12.75" customHeight="1" x14ac:dyDescent="0.2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</row>
    <row r="191" spans="1:22" ht="12.75" customHeight="1" x14ac:dyDescent="0.2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</row>
    <row r="192" spans="1:22" ht="12.75" customHeight="1" x14ac:dyDescent="0.2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</row>
    <row r="193" spans="1:22" ht="12.75" customHeight="1" x14ac:dyDescent="0.2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</row>
    <row r="194" spans="1:22" ht="12.75" customHeight="1" x14ac:dyDescent="0.2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</row>
    <row r="195" spans="1:22" ht="12.75" customHeight="1" x14ac:dyDescent="0.2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</row>
    <row r="196" spans="1:22" ht="12.75" customHeight="1" x14ac:dyDescent="0.2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</row>
    <row r="197" spans="1:22" ht="12.75" customHeight="1" x14ac:dyDescent="0.2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</row>
    <row r="198" spans="1:22" ht="12.75" customHeight="1" x14ac:dyDescent="0.2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</row>
    <row r="199" spans="1:22" ht="12.75" customHeight="1" x14ac:dyDescent="0.2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</row>
    <row r="200" spans="1:22" ht="12.75" customHeight="1" x14ac:dyDescent="0.2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</row>
    <row r="201" spans="1:22" ht="12.75" customHeight="1" x14ac:dyDescent="0.2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</row>
    <row r="202" spans="1:22" ht="12.75" customHeight="1" x14ac:dyDescent="0.2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</row>
    <row r="203" spans="1:22" ht="12.75" customHeight="1" x14ac:dyDescent="0.2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</row>
    <row r="204" spans="1:22" ht="12.75" customHeight="1" x14ac:dyDescent="0.2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</row>
    <row r="205" spans="1:22" ht="12.75" customHeight="1" x14ac:dyDescent="0.2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</row>
    <row r="206" spans="1:22" ht="12.75" customHeight="1" x14ac:dyDescent="0.2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</row>
    <row r="207" spans="1:22" ht="12.75" customHeight="1" x14ac:dyDescent="0.2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</row>
    <row r="208" spans="1:22" ht="12.75" customHeight="1" x14ac:dyDescent="0.2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</row>
    <row r="209" spans="1:22" ht="12.75" customHeight="1" x14ac:dyDescent="0.2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</row>
    <row r="210" spans="1:22" ht="12.75" customHeight="1" x14ac:dyDescent="0.2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</row>
    <row r="211" spans="1:22" ht="12.75" customHeight="1" x14ac:dyDescent="0.2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</row>
    <row r="212" spans="1:22" ht="12.75" customHeight="1" x14ac:dyDescent="0.2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</row>
    <row r="213" spans="1:22" ht="12.75" customHeight="1" x14ac:dyDescent="0.2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</row>
    <row r="214" spans="1:22" ht="12.75" customHeight="1" x14ac:dyDescent="0.2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</row>
    <row r="215" spans="1:22" ht="12.75" customHeight="1" x14ac:dyDescent="0.2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</row>
    <row r="216" spans="1:22" ht="12.75" customHeight="1" x14ac:dyDescent="0.2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</row>
    <row r="217" spans="1:22" ht="12.75" customHeight="1" x14ac:dyDescent="0.2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</row>
    <row r="218" spans="1:22" ht="12.75" customHeight="1" x14ac:dyDescent="0.2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</row>
    <row r="219" spans="1:22" ht="12.75" customHeight="1" x14ac:dyDescent="0.2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</row>
    <row r="220" spans="1:22" ht="12.75" customHeight="1" x14ac:dyDescent="0.2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</row>
    <row r="221" spans="1:22" ht="12.75" customHeight="1" x14ac:dyDescent="0.2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</row>
    <row r="222" spans="1:22" ht="12.75" customHeight="1" x14ac:dyDescent="0.2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</row>
    <row r="223" spans="1:22" ht="12.75" customHeight="1" x14ac:dyDescent="0.2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</row>
    <row r="224" spans="1:22" ht="12.75" customHeight="1" x14ac:dyDescent="0.2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</row>
    <row r="225" spans="1:22" ht="12.75" customHeight="1" x14ac:dyDescent="0.2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</row>
    <row r="226" spans="1:22" ht="12.75" customHeight="1" x14ac:dyDescent="0.2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</row>
    <row r="227" spans="1:22" ht="12.75" customHeight="1" x14ac:dyDescent="0.2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</row>
    <row r="228" spans="1:22" ht="12.75" customHeight="1" x14ac:dyDescent="0.2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</row>
    <row r="229" spans="1:22" ht="12.75" customHeight="1" x14ac:dyDescent="0.2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</row>
    <row r="230" spans="1:22" ht="12.75" customHeight="1" x14ac:dyDescent="0.2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</row>
    <row r="231" spans="1:22" ht="12.75" customHeight="1" x14ac:dyDescent="0.2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</row>
    <row r="232" spans="1:22" ht="12.75" customHeight="1" x14ac:dyDescent="0.2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</row>
    <row r="233" spans="1:22" ht="12.75" customHeight="1" x14ac:dyDescent="0.2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</row>
    <row r="234" spans="1:22" ht="12.75" customHeight="1" x14ac:dyDescent="0.2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</row>
    <row r="235" spans="1:22" ht="12.75" customHeight="1" x14ac:dyDescent="0.2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</row>
    <row r="236" spans="1:22" ht="12.75" customHeight="1" x14ac:dyDescent="0.2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</row>
    <row r="237" spans="1:22" ht="12.75" customHeight="1" x14ac:dyDescent="0.2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</row>
    <row r="238" spans="1:22" ht="12.75" customHeight="1" x14ac:dyDescent="0.2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</row>
    <row r="239" spans="1:22" ht="12.75" customHeight="1" x14ac:dyDescent="0.2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</row>
    <row r="240" spans="1:22" ht="12.75" customHeight="1" x14ac:dyDescent="0.2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</row>
    <row r="241" spans="1:22" ht="12.75" customHeight="1" x14ac:dyDescent="0.2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</row>
    <row r="242" spans="1:22" ht="12.75" customHeight="1" x14ac:dyDescent="0.2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</row>
    <row r="243" spans="1:22" ht="12.75" customHeight="1" x14ac:dyDescent="0.2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</row>
    <row r="244" spans="1:22" ht="12.75" customHeight="1" x14ac:dyDescent="0.2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</row>
    <row r="245" spans="1:22" ht="12.75" customHeight="1" x14ac:dyDescent="0.2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</row>
    <row r="246" spans="1:22" ht="12.75" customHeight="1" x14ac:dyDescent="0.2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</row>
    <row r="247" spans="1:22" ht="12.75" customHeight="1" x14ac:dyDescent="0.2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</row>
    <row r="248" spans="1:22" ht="12.75" customHeight="1" x14ac:dyDescent="0.2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</row>
    <row r="249" spans="1:22" ht="12.75" customHeight="1" x14ac:dyDescent="0.2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</row>
    <row r="250" spans="1:22" ht="12.75" customHeight="1" x14ac:dyDescent="0.2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</row>
    <row r="251" spans="1:22" ht="12.75" customHeight="1" x14ac:dyDescent="0.2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</row>
    <row r="252" spans="1:22" ht="12.75" customHeight="1" x14ac:dyDescent="0.2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</row>
    <row r="253" spans="1:22" ht="12.75" customHeight="1" x14ac:dyDescent="0.2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</row>
    <row r="254" spans="1:22" ht="12.75" customHeight="1" x14ac:dyDescent="0.2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</row>
    <row r="255" spans="1:22" ht="12.75" customHeight="1" x14ac:dyDescent="0.2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</row>
    <row r="256" spans="1:22" ht="12.75" customHeight="1" x14ac:dyDescent="0.2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</row>
    <row r="257" spans="1:22" ht="12.75" customHeight="1" x14ac:dyDescent="0.2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</row>
    <row r="258" spans="1:22" ht="12.75" customHeight="1" x14ac:dyDescent="0.2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</row>
    <row r="259" spans="1:22" ht="12.75" customHeight="1" x14ac:dyDescent="0.2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</row>
    <row r="260" spans="1:22" ht="12.75" customHeight="1" x14ac:dyDescent="0.2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</row>
    <row r="261" spans="1:22" ht="12.75" customHeight="1" x14ac:dyDescent="0.2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</row>
    <row r="262" spans="1:22" ht="12.75" customHeight="1" x14ac:dyDescent="0.2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</row>
    <row r="263" spans="1:22" ht="12.75" customHeight="1" x14ac:dyDescent="0.2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</row>
    <row r="264" spans="1:22" ht="12.75" customHeight="1" x14ac:dyDescent="0.2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</row>
    <row r="265" spans="1:22" ht="12.75" customHeight="1" x14ac:dyDescent="0.2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</row>
    <row r="266" spans="1:22" ht="12.75" customHeight="1" x14ac:dyDescent="0.2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</row>
    <row r="267" spans="1:22" ht="12.75" customHeight="1" x14ac:dyDescent="0.2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</row>
    <row r="268" spans="1:22" ht="12.75" customHeight="1" x14ac:dyDescent="0.2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</row>
    <row r="269" spans="1:22" ht="12.75" customHeight="1" x14ac:dyDescent="0.2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</row>
    <row r="270" spans="1:22" ht="12.75" customHeight="1" x14ac:dyDescent="0.2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</row>
    <row r="271" spans="1:22" ht="12.75" customHeight="1" x14ac:dyDescent="0.2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</row>
    <row r="272" spans="1:22" ht="12.75" customHeight="1" x14ac:dyDescent="0.2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</row>
    <row r="273" spans="1:22" ht="12.75" customHeight="1" x14ac:dyDescent="0.2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</row>
    <row r="274" spans="1:22" ht="12.75" customHeight="1" x14ac:dyDescent="0.2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</row>
    <row r="275" spans="1:22" ht="12.75" customHeight="1" x14ac:dyDescent="0.2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</row>
    <row r="276" spans="1:22" ht="12.75" customHeight="1" x14ac:dyDescent="0.2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</row>
    <row r="277" spans="1:22" ht="12.75" customHeight="1" x14ac:dyDescent="0.2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</row>
    <row r="278" spans="1:22" ht="12.75" customHeight="1" x14ac:dyDescent="0.2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</row>
    <row r="279" spans="1:22" ht="12.75" customHeight="1" x14ac:dyDescent="0.2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</row>
    <row r="280" spans="1:22" ht="12.75" customHeight="1" x14ac:dyDescent="0.2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</row>
    <row r="281" spans="1:22" ht="12.75" customHeight="1" x14ac:dyDescent="0.2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</row>
    <row r="282" spans="1:22" ht="12.75" customHeight="1" x14ac:dyDescent="0.2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</row>
    <row r="283" spans="1:22" ht="12.75" customHeight="1" x14ac:dyDescent="0.2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</row>
    <row r="284" spans="1:22" ht="12.75" customHeight="1" x14ac:dyDescent="0.2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</row>
    <row r="285" spans="1:22" ht="12.75" customHeight="1" x14ac:dyDescent="0.2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</row>
    <row r="286" spans="1:22" ht="12.75" customHeight="1" x14ac:dyDescent="0.2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</row>
    <row r="287" spans="1:22" ht="12.75" customHeight="1" x14ac:dyDescent="0.2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</row>
    <row r="288" spans="1:22" ht="12.75" customHeight="1" x14ac:dyDescent="0.2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</row>
    <row r="289" spans="1:22" ht="12.75" customHeight="1" x14ac:dyDescent="0.2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</row>
    <row r="290" spans="1:22" ht="15.75" customHeight="1" x14ac:dyDescent="0.2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</row>
    <row r="291" spans="1:22" ht="15.75" customHeight="1" x14ac:dyDescent="0.2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</row>
    <row r="292" spans="1:22" ht="15.75" customHeight="1" x14ac:dyDescent="0.2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</row>
    <row r="293" spans="1:22" ht="15.75" customHeight="1" x14ac:dyDescent="0.2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</row>
    <row r="294" spans="1:22" ht="15.75" customHeight="1" x14ac:dyDescent="0.2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</row>
    <row r="295" spans="1:22" ht="15.75" customHeight="1" x14ac:dyDescent="0.2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</row>
    <row r="296" spans="1:22" ht="15.75" customHeight="1" x14ac:dyDescent="0.2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</row>
    <row r="297" spans="1:22" ht="15.75" customHeight="1" x14ac:dyDescent="0.2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</row>
    <row r="298" spans="1:22" ht="15.75" customHeight="1" x14ac:dyDescent="0.2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</row>
    <row r="299" spans="1:22" ht="15.75" customHeight="1" x14ac:dyDescent="0.2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</row>
    <row r="300" spans="1:22" ht="15.75" customHeight="1" x14ac:dyDescent="0.2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</row>
    <row r="301" spans="1:22" ht="15.75" customHeight="1" x14ac:dyDescent="0.2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</row>
    <row r="302" spans="1:22" ht="15.75" customHeight="1" x14ac:dyDescent="0.2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</row>
    <row r="303" spans="1:22" ht="15.75" customHeight="1" x14ac:dyDescent="0.2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</row>
    <row r="304" spans="1:22" ht="15.75" customHeight="1" x14ac:dyDescent="0.2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</row>
    <row r="305" spans="1:22" ht="15.75" customHeight="1" x14ac:dyDescent="0.2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</row>
    <row r="306" spans="1:22" ht="15.75" customHeight="1" x14ac:dyDescent="0.2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</row>
    <row r="307" spans="1:22" ht="15.75" customHeight="1" x14ac:dyDescent="0.2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</row>
    <row r="308" spans="1:22" ht="15.75" customHeight="1" x14ac:dyDescent="0.2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</row>
    <row r="309" spans="1:22" ht="15.75" customHeight="1" x14ac:dyDescent="0.2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</row>
    <row r="310" spans="1:22" ht="15.75" customHeight="1" x14ac:dyDescent="0.2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</row>
    <row r="311" spans="1:22" ht="15.75" customHeight="1" x14ac:dyDescent="0.2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</row>
    <row r="312" spans="1:22" ht="15.75" customHeight="1" x14ac:dyDescent="0.2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</row>
    <row r="313" spans="1:22" ht="15.75" customHeight="1" x14ac:dyDescent="0.2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</row>
    <row r="314" spans="1:22" ht="15.75" customHeight="1" x14ac:dyDescent="0.2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</row>
    <row r="315" spans="1:22" ht="15.75" customHeight="1" x14ac:dyDescent="0.2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</row>
    <row r="316" spans="1:22" ht="15.75" customHeight="1" x14ac:dyDescent="0.2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</row>
    <row r="317" spans="1:22" ht="15.75" customHeight="1" x14ac:dyDescent="0.2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</row>
    <row r="318" spans="1:22" ht="15.75" customHeight="1" x14ac:dyDescent="0.2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</row>
    <row r="319" spans="1:22" ht="15.75" customHeight="1" x14ac:dyDescent="0.2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</row>
    <row r="320" spans="1:22" ht="15.75" customHeight="1" x14ac:dyDescent="0.2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</row>
    <row r="321" spans="1:22" ht="15.75" customHeight="1" x14ac:dyDescent="0.2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</row>
    <row r="322" spans="1:22" ht="15.75" customHeight="1" x14ac:dyDescent="0.2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</row>
    <row r="323" spans="1:22" ht="15.75" customHeight="1" x14ac:dyDescent="0.2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</row>
    <row r="324" spans="1:22" ht="15.75" customHeight="1" x14ac:dyDescent="0.2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</row>
    <row r="325" spans="1:22" ht="15.75" customHeight="1" x14ac:dyDescent="0.2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</row>
    <row r="326" spans="1:22" ht="15.75" customHeight="1" x14ac:dyDescent="0.2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</row>
    <row r="327" spans="1:22" ht="15.75" customHeight="1" x14ac:dyDescent="0.2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</row>
    <row r="328" spans="1:22" ht="15.75" customHeight="1" x14ac:dyDescent="0.2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</row>
    <row r="329" spans="1:22" ht="15.75" customHeight="1" x14ac:dyDescent="0.2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</row>
    <row r="330" spans="1:22" ht="15.75" customHeight="1" x14ac:dyDescent="0.2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</row>
    <row r="331" spans="1:22" ht="15.75" customHeight="1" x14ac:dyDescent="0.2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36"/>
      <c r="U331" s="136"/>
      <c r="V331" s="136"/>
    </row>
    <row r="332" spans="1:22" ht="15.75" customHeight="1" x14ac:dyDescent="0.2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</row>
    <row r="333" spans="1:22" ht="15.75" customHeight="1" x14ac:dyDescent="0.2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</row>
    <row r="334" spans="1:22" ht="15.75" customHeight="1" x14ac:dyDescent="0.2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</row>
    <row r="335" spans="1:22" ht="15.75" customHeight="1" x14ac:dyDescent="0.2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</row>
    <row r="336" spans="1:22" ht="15.75" customHeight="1" x14ac:dyDescent="0.2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6"/>
      <c r="R336" s="136"/>
      <c r="S336" s="136"/>
      <c r="T336" s="136"/>
      <c r="U336" s="136"/>
      <c r="V336" s="136"/>
    </row>
    <row r="337" spans="1:22" ht="15.75" customHeight="1" x14ac:dyDescent="0.2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6"/>
      <c r="R337" s="136"/>
      <c r="S337" s="136"/>
      <c r="T337" s="136"/>
      <c r="U337" s="136"/>
      <c r="V337" s="136"/>
    </row>
    <row r="338" spans="1:22" ht="15.75" customHeight="1" x14ac:dyDescent="0.2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6"/>
      <c r="R338" s="136"/>
      <c r="S338" s="136"/>
      <c r="T338" s="136"/>
      <c r="U338" s="136"/>
      <c r="V338" s="136"/>
    </row>
    <row r="339" spans="1:22" ht="15.75" customHeight="1" x14ac:dyDescent="0.2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</row>
    <row r="340" spans="1:22" ht="15.75" customHeight="1" x14ac:dyDescent="0.2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36"/>
      <c r="U340" s="136"/>
      <c r="V340" s="136"/>
    </row>
    <row r="341" spans="1:22" ht="15.75" customHeight="1" x14ac:dyDescent="0.2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  <c r="V341" s="136"/>
    </row>
    <row r="342" spans="1:22" ht="15.75" customHeight="1" x14ac:dyDescent="0.2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O342" s="136"/>
      <c r="P342" s="136"/>
      <c r="Q342" s="136"/>
      <c r="R342" s="136"/>
      <c r="S342" s="136"/>
      <c r="T342" s="136"/>
      <c r="U342" s="136"/>
      <c r="V342" s="136"/>
    </row>
    <row r="343" spans="1:22" ht="15.75" customHeight="1" x14ac:dyDescent="0.2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6"/>
    </row>
    <row r="344" spans="1:22" ht="15.75" customHeight="1" x14ac:dyDescent="0.2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</row>
    <row r="345" spans="1:22" ht="15.75" customHeight="1" x14ac:dyDescent="0.2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O345" s="136"/>
      <c r="P345" s="136"/>
      <c r="Q345" s="136"/>
      <c r="R345" s="136"/>
      <c r="S345" s="136"/>
      <c r="T345" s="136"/>
      <c r="U345" s="136"/>
      <c r="V345" s="136"/>
    </row>
    <row r="346" spans="1:22" ht="15.75" customHeight="1" x14ac:dyDescent="0.2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</row>
    <row r="347" spans="1:22" ht="15.75" customHeight="1" x14ac:dyDescent="0.2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</row>
    <row r="348" spans="1:22" ht="15.75" customHeight="1" x14ac:dyDescent="0.2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</row>
    <row r="349" spans="1:22" ht="15.75" customHeight="1" x14ac:dyDescent="0.2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</row>
    <row r="350" spans="1:22" ht="15.75" customHeight="1" x14ac:dyDescent="0.2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O350" s="136"/>
      <c r="P350" s="136"/>
      <c r="Q350" s="136"/>
      <c r="R350" s="136"/>
      <c r="S350" s="136"/>
      <c r="T350" s="136"/>
      <c r="U350" s="136"/>
      <c r="V350" s="136"/>
    </row>
    <row r="351" spans="1:22" ht="15.75" customHeight="1" x14ac:dyDescent="0.2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O351" s="136"/>
      <c r="P351" s="136"/>
      <c r="Q351" s="136"/>
      <c r="R351" s="136"/>
      <c r="S351" s="136"/>
      <c r="T351" s="136"/>
      <c r="U351" s="136"/>
      <c r="V351" s="136"/>
    </row>
    <row r="352" spans="1:22" ht="15.75" customHeight="1" x14ac:dyDescent="0.2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</row>
    <row r="353" spans="1:22" ht="15.75" customHeight="1" x14ac:dyDescent="0.2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</row>
    <row r="354" spans="1:22" ht="15.75" customHeight="1" x14ac:dyDescent="0.2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</row>
    <row r="355" spans="1:22" ht="15.75" customHeight="1" x14ac:dyDescent="0.2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</row>
    <row r="356" spans="1:22" ht="15.75" customHeight="1" x14ac:dyDescent="0.2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</row>
    <row r="357" spans="1:22" ht="15.75" customHeight="1" x14ac:dyDescent="0.2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136"/>
      <c r="V357" s="136"/>
    </row>
    <row r="358" spans="1:22" ht="15.75" customHeight="1" x14ac:dyDescent="0.2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36"/>
      <c r="U358" s="136"/>
      <c r="V358" s="136"/>
    </row>
    <row r="359" spans="1:22" ht="15.75" customHeight="1" x14ac:dyDescent="0.2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O359" s="136"/>
      <c r="P359" s="136"/>
      <c r="Q359" s="136"/>
      <c r="R359" s="136"/>
      <c r="S359" s="136"/>
      <c r="T359" s="136"/>
      <c r="U359" s="136"/>
      <c r="V359" s="136"/>
    </row>
    <row r="360" spans="1:22" ht="15.75" customHeight="1" x14ac:dyDescent="0.2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</row>
    <row r="361" spans="1:22" ht="15.75" customHeight="1" x14ac:dyDescent="0.2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</row>
    <row r="362" spans="1:22" ht="15.75" customHeight="1" x14ac:dyDescent="0.2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6"/>
    </row>
    <row r="363" spans="1:22" ht="15.75" customHeight="1" x14ac:dyDescent="0.2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  <c r="V363" s="136"/>
    </row>
    <row r="364" spans="1:22" ht="15.75" customHeight="1" x14ac:dyDescent="0.2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</row>
    <row r="365" spans="1:22" ht="15.75" customHeight="1" x14ac:dyDescent="0.2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  <c r="V365" s="136"/>
    </row>
    <row r="366" spans="1:22" ht="15.75" customHeight="1" x14ac:dyDescent="0.2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  <c r="P366" s="136"/>
      <c r="Q366" s="136"/>
      <c r="R366" s="136"/>
      <c r="S366" s="136"/>
      <c r="T366" s="136"/>
      <c r="U366" s="136"/>
      <c r="V366" s="136"/>
    </row>
    <row r="367" spans="1:22" ht="15.75" customHeight="1" x14ac:dyDescent="0.2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</row>
    <row r="368" spans="1:22" ht="15.75" customHeight="1" x14ac:dyDescent="0.2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O368" s="136"/>
      <c r="P368" s="136"/>
      <c r="Q368" s="136"/>
      <c r="R368" s="136"/>
      <c r="S368" s="136"/>
      <c r="T368" s="136"/>
      <c r="U368" s="136"/>
      <c r="V368" s="136"/>
    </row>
    <row r="369" spans="1:22" ht="15.75" customHeight="1" x14ac:dyDescent="0.2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</row>
    <row r="370" spans="1:22" ht="15.75" customHeight="1" x14ac:dyDescent="0.2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O370" s="136"/>
      <c r="P370" s="136"/>
      <c r="Q370" s="136"/>
      <c r="R370" s="136"/>
      <c r="S370" s="136"/>
      <c r="T370" s="136"/>
      <c r="U370" s="136"/>
      <c r="V370" s="136"/>
    </row>
    <row r="371" spans="1:22" ht="15.75" customHeight="1" x14ac:dyDescent="0.2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</row>
    <row r="372" spans="1:22" ht="15.75" customHeight="1" x14ac:dyDescent="0.2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6"/>
      <c r="P372" s="136"/>
      <c r="Q372" s="136"/>
      <c r="R372" s="136"/>
      <c r="S372" s="136"/>
      <c r="T372" s="136"/>
      <c r="U372" s="136"/>
      <c r="V372" s="136"/>
    </row>
    <row r="373" spans="1:22" ht="15.75" customHeight="1" x14ac:dyDescent="0.2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</row>
    <row r="374" spans="1:22" ht="15.75" customHeight="1" x14ac:dyDescent="0.2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136"/>
      <c r="S374" s="136"/>
      <c r="T374" s="136"/>
      <c r="U374" s="136"/>
      <c r="V374" s="136"/>
    </row>
    <row r="375" spans="1:22" ht="15.75" customHeight="1" x14ac:dyDescent="0.2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</row>
    <row r="376" spans="1:22" ht="15.75" customHeight="1" x14ac:dyDescent="0.2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</row>
    <row r="377" spans="1:22" ht="15.75" customHeight="1" x14ac:dyDescent="0.2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</row>
    <row r="378" spans="1:22" ht="15.75" customHeight="1" x14ac:dyDescent="0.2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</row>
    <row r="379" spans="1:22" ht="15.75" customHeight="1" x14ac:dyDescent="0.2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</row>
    <row r="380" spans="1:22" ht="15.75" customHeight="1" x14ac:dyDescent="0.2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6"/>
      <c r="R380" s="136"/>
      <c r="S380" s="136"/>
      <c r="T380" s="136"/>
      <c r="U380" s="136"/>
      <c r="V380" s="136"/>
    </row>
    <row r="381" spans="1:22" ht="15.75" customHeight="1" x14ac:dyDescent="0.2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  <c r="Q381" s="136"/>
      <c r="R381" s="136"/>
      <c r="S381" s="136"/>
      <c r="T381" s="136"/>
      <c r="U381" s="136"/>
      <c r="V381" s="136"/>
    </row>
    <row r="382" spans="1:22" ht="15.75" customHeight="1" x14ac:dyDescent="0.2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  <c r="Q382" s="136"/>
      <c r="R382" s="136"/>
      <c r="S382" s="136"/>
      <c r="T382" s="136"/>
      <c r="U382" s="136"/>
      <c r="V382" s="136"/>
    </row>
    <row r="383" spans="1:22" ht="15.75" customHeight="1" x14ac:dyDescent="0.2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</row>
    <row r="384" spans="1:22" ht="15.75" customHeight="1" x14ac:dyDescent="0.2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O384" s="136"/>
      <c r="P384" s="136"/>
      <c r="Q384" s="136"/>
      <c r="R384" s="136"/>
      <c r="S384" s="136"/>
      <c r="T384" s="136"/>
      <c r="U384" s="136"/>
      <c r="V384" s="136"/>
    </row>
    <row r="385" spans="1:22" ht="15.75" customHeight="1" x14ac:dyDescent="0.2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</row>
    <row r="386" spans="1:22" ht="15.75" customHeight="1" x14ac:dyDescent="0.2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</row>
    <row r="387" spans="1:22" ht="15.75" customHeight="1" x14ac:dyDescent="0.2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</row>
    <row r="388" spans="1:22" ht="15.75" customHeight="1" x14ac:dyDescent="0.2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</row>
    <row r="389" spans="1:22" ht="15.75" customHeight="1" x14ac:dyDescent="0.2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</row>
    <row r="390" spans="1:22" ht="15.75" customHeight="1" x14ac:dyDescent="0.2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</row>
    <row r="391" spans="1:22" ht="15.75" customHeight="1" x14ac:dyDescent="0.2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</row>
    <row r="392" spans="1:22" ht="15.75" customHeight="1" x14ac:dyDescent="0.2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</row>
    <row r="393" spans="1:22" ht="15.75" customHeight="1" x14ac:dyDescent="0.2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</row>
    <row r="394" spans="1:22" ht="15.75" customHeight="1" x14ac:dyDescent="0.2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</row>
    <row r="395" spans="1:22" ht="15.75" customHeight="1" x14ac:dyDescent="0.2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</row>
    <row r="396" spans="1:22" ht="15.75" customHeight="1" x14ac:dyDescent="0.2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</row>
    <row r="397" spans="1:22" ht="15.75" customHeight="1" x14ac:dyDescent="0.2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</row>
    <row r="398" spans="1:22" ht="15.75" customHeight="1" x14ac:dyDescent="0.2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</row>
    <row r="399" spans="1:22" ht="15.75" customHeight="1" x14ac:dyDescent="0.2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</row>
    <row r="400" spans="1:22" ht="15.75" customHeight="1" x14ac:dyDescent="0.2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</row>
    <row r="401" spans="1:22" ht="15.75" customHeight="1" x14ac:dyDescent="0.2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</row>
    <row r="402" spans="1:22" ht="15.75" customHeight="1" x14ac:dyDescent="0.2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</row>
    <row r="403" spans="1:22" ht="15.75" customHeight="1" x14ac:dyDescent="0.2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</row>
    <row r="404" spans="1:22" ht="15.75" customHeight="1" x14ac:dyDescent="0.2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</row>
    <row r="405" spans="1:22" ht="15.75" customHeight="1" x14ac:dyDescent="0.2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</row>
    <row r="406" spans="1:22" ht="15.75" customHeight="1" x14ac:dyDescent="0.2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</row>
    <row r="407" spans="1:22" ht="15.75" customHeight="1" x14ac:dyDescent="0.2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</row>
    <row r="408" spans="1:22" ht="15.75" customHeight="1" x14ac:dyDescent="0.2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</row>
    <row r="409" spans="1:22" ht="15.75" customHeight="1" x14ac:dyDescent="0.2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</row>
    <row r="410" spans="1:22" ht="15.75" customHeight="1" x14ac:dyDescent="0.2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</row>
    <row r="411" spans="1:22" ht="15.75" customHeight="1" x14ac:dyDescent="0.2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</row>
    <row r="412" spans="1:22" ht="15.75" customHeight="1" x14ac:dyDescent="0.2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</row>
    <row r="413" spans="1:22" ht="15.75" customHeight="1" x14ac:dyDescent="0.2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</row>
    <row r="414" spans="1:22" ht="15.75" customHeight="1" x14ac:dyDescent="0.2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</row>
    <row r="415" spans="1:22" ht="15.75" customHeight="1" x14ac:dyDescent="0.2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</row>
    <row r="416" spans="1:22" ht="15.75" customHeight="1" x14ac:dyDescent="0.2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</row>
    <row r="417" spans="1:22" ht="15.75" customHeight="1" x14ac:dyDescent="0.2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</row>
    <row r="418" spans="1:22" ht="15.75" customHeight="1" x14ac:dyDescent="0.2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</row>
    <row r="419" spans="1:22" ht="15.75" customHeight="1" x14ac:dyDescent="0.2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</row>
    <row r="420" spans="1:22" ht="15.75" customHeight="1" x14ac:dyDescent="0.2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</row>
    <row r="421" spans="1:22" ht="15.75" customHeight="1" x14ac:dyDescent="0.2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</row>
    <row r="422" spans="1:22" ht="15.75" customHeight="1" x14ac:dyDescent="0.2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6"/>
      <c r="P422" s="136"/>
      <c r="Q422" s="136"/>
      <c r="R422" s="136"/>
      <c r="S422" s="136"/>
      <c r="T422" s="136"/>
      <c r="U422" s="136"/>
      <c r="V422" s="136"/>
    </row>
    <row r="423" spans="1:22" ht="15.75" customHeight="1" x14ac:dyDescent="0.2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</row>
    <row r="424" spans="1:22" ht="15.75" customHeight="1" x14ac:dyDescent="0.2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O424" s="136"/>
      <c r="P424" s="136"/>
      <c r="Q424" s="136"/>
      <c r="R424" s="136"/>
      <c r="S424" s="136"/>
      <c r="T424" s="136"/>
      <c r="U424" s="136"/>
      <c r="V424" s="136"/>
    </row>
    <row r="425" spans="1:22" ht="15.75" customHeight="1" x14ac:dyDescent="0.2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  <c r="P425" s="136"/>
      <c r="Q425" s="136"/>
      <c r="R425" s="136"/>
      <c r="S425" s="136"/>
      <c r="T425" s="136"/>
      <c r="U425" s="136"/>
      <c r="V425" s="136"/>
    </row>
    <row r="426" spans="1:22" ht="15.75" customHeight="1" x14ac:dyDescent="0.2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6"/>
      <c r="V426" s="136"/>
    </row>
    <row r="427" spans="1:22" ht="15.75" customHeight="1" x14ac:dyDescent="0.2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</row>
    <row r="428" spans="1:22" ht="15.75" customHeight="1" x14ac:dyDescent="0.2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</row>
    <row r="429" spans="1:22" ht="15.75" customHeight="1" x14ac:dyDescent="0.2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</row>
    <row r="430" spans="1:22" ht="15.75" customHeight="1" x14ac:dyDescent="0.2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</row>
    <row r="431" spans="1:22" ht="15.75" customHeight="1" x14ac:dyDescent="0.2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</row>
    <row r="432" spans="1:22" ht="15.75" customHeight="1" x14ac:dyDescent="0.2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</row>
    <row r="433" spans="1:22" ht="15.75" customHeight="1" x14ac:dyDescent="0.2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</row>
    <row r="434" spans="1:22" ht="15.75" customHeight="1" x14ac:dyDescent="0.2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</row>
    <row r="435" spans="1:22" ht="15.75" customHeight="1" x14ac:dyDescent="0.2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</row>
    <row r="436" spans="1:22" ht="15.75" customHeight="1" x14ac:dyDescent="0.2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</row>
    <row r="437" spans="1:22" ht="15.75" customHeight="1" x14ac:dyDescent="0.2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</row>
    <row r="438" spans="1:22" ht="15.75" customHeight="1" x14ac:dyDescent="0.2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</row>
    <row r="439" spans="1:22" ht="15.75" customHeight="1" x14ac:dyDescent="0.2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</row>
    <row r="440" spans="1:22" ht="15.75" customHeight="1" x14ac:dyDescent="0.2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</row>
    <row r="441" spans="1:22" ht="15.75" customHeight="1" x14ac:dyDescent="0.2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</row>
    <row r="442" spans="1:22" ht="15.75" customHeight="1" x14ac:dyDescent="0.2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</row>
    <row r="443" spans="1:22" ht="15.75" customHeight="1" x14ac:dyDescent="0.2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</row>
    <row r="444" spans="1:22" ht="15.75" customHeight="1" x14ac:dyDescent="0.2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</row>
    <row r="445" spans="1:22" ht="15.75" customHeight="1" x14ac:dyDescent="0.2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</row>
    <row r="446" spans="1:22" ht="15.75" customHeight="1" x14ac:dyDescent="0.2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</row>
    <row r="447" spans="1:22" ht="15.75" customHeight="1" x14ac:dyDescent="0.2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</row>
    <row r="448" spans="1:22" ht="15.75" customHeight="1" x14ac:dyDescent="0.2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</row>
    <row r="449" spans="1:22" ht="15.75" customHeight="1" x14ac:dyDescent="0.2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</row>
    <row r="450" spans="1:22" ht="15.75" customHeight="1" x14ac:dyDescent="0.2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</row>
    <row r="451" spans="1:22" ht="15.75" customHeight="1" x14ac:dyDescent="0.2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</row>
    <row r="452" spans="1:22" ht="15.75" customHeight="1" x14ac:dyDescent="0.2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</row>
    <row r="453" spans="1:22" ht="15.75" customHeight="1" x14ac:dyDescent="0.2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</row>
    <row r="454" spans="1:22" ht="15.75" customHeight="1" x14ac:dyDescent="0.2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</row>
    <row r="455" spans="1:22" ht="15.75" customHeight="1" x14ac:dyDescent="0.2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</row>
    <row r="456" spans="1:22" ht="15.75" customHeight="1" x14ac:dyDescent="0.2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</row>
    <row r="457" spans="1:22" ht="15.75" customHeight="1" x14ac:dyDescent="0.2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</row>
    <row r="458" spans="1:22" ht="15.75" customHeight="1" x14ac:dyDescent="0.2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</row>
    <row r="459" spans="1:22" ht="15.75" customHeight="1" x14ac:dyDescent="0.2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O459" s="136"/>
      <c r="P459" s="136"/>
      <c r="Q459" s="136"/>
      <c r="R459" s="136"/>
      <c r="S459" s="136"/>
      <c r="T459" s="136"/>
      <c r="U459" s="136"/>
      <c r="V459" s="136"/>
    </row>
    <row r="460" spans="1:22" ht="15.75" customHeight="1" x14ac:dyDescent="0.2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</row>
    <row r="461" spans="1:22" ht="15.75" customHeight="1" x14ac:dyDescent="0.2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</row>
    <row r="462" spans="1:22" ht="15.75" customHeight="1" x14ac:dyDescent="0.2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</row>
    <row r="463" spans="1:22" ht="15.75" customHeight="1" x14ac:dyDescent="0.2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</row>
    <row r="464" spans="1:22" ht="15.75" customHeight="1" x14ac:dyDescent="0.2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</row>
    <row r="465" spans="1:22" ht="15.75" customHeight="1" x14ac:dyDescent="0.2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</row>
    <row r="466" spans="1:22" ht="15.75" customHeight="1" x14ac:dyDescent="0.2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</row>
    <row r="467" spans="1:22" ht="15.75" customHeight="1" x14ac:dyDescent="0.2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</row>
    <row r="468" spans="1:22" ht="15.75" customHeight="1" x14ac:dyDescent="0.2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</row>
    <row r="469" spans="1:22" ht="15.75" customHeight="1" x14ac:dyDescent="0.2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</row>
    <row r="470" spans="1:22" ht="15.75" customHeight="1" x14ac:dyDescent="0.2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</row>
    <row r="471" spans="1:22" ht="15.75" customHeight="1" x14ac:dyDescent="0.2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</row>
    <row r="472" spans="1:22" ht="15.75" customHeight="1" x14ac:dyDescent="0.2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</row>
    <row r="473" spans="1:22" ht="15.75" customHeight="1" x14ac:dyDescent="0.2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</row>
    <row r="474" spans="1:22" ht="15.75" customHeight="1" x14ac:dyDescent="0.2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</row>
    <row r="475" spans="1:22" ht="15.75" customHeight="1" x14ac:dyDescent="0.2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</row>
    <row r="476" spans="1:22" ht="15.75" customHeight="1" x14ac:dyDescent="0.2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</row>
    <row r="477" spans="1:22" ht="15.75" customHeight="1" x14ac:dyDescent="0.2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</row>
    <row r="478" spans="1:22" ht="15.75" customHeight="1" x14ac:dyDescent="0.2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</row>
    <row r="479" spans="1:22" ht="15.75" customHeight="1" x14ac:dyDescent="0.2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</row>
    <row r="480" spans="1:22" ht="15.75" customHeight="1" x14ac:dyDescent="0.2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</row>
    <row r="481" spans="1:22" ht="15.75" customHeight="1" x14ac:dyDescent="0.2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</row>
    <row r="482" spans="1:22" ht="15.75" customHeight="1" x14ac:dyDescent="0.2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</row>
    <row r="483" spans="1:22" ht="15.75" customHeight="1" x14ac:dyDescent="0.2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</row>
    <row r="484" spans="1:22" ht="15.75" customHeight="1" x14ac:dyDescent="0.2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</row>
    <row r="485" spans="1:22" ht="15.75" customHeight="1" x14ac:dyDescent="0.2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</row>
    <row r="486" spans="1:22" ht="15.75" customHeight="1" x14ac:dyDescent="0.2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</row>
    <row r="487" spans="1:22" ht="15.75" customHeight="1" x14ac:dyDescent="0.2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136"/>
      <c r="Q487" s="136"/>
      <c r="R487" s="136"/>
      <c r="S487" s="136"/>
      <c r="T487" s="136"/>
      <c r="U487" s="136"/>
      <c r="V487" s="136"/>
    </row>
    <row r="488" spans="1:22" ht="15.75" customHeight="1" x14ac:dyDescent="0.2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</row>
    <row r="489" spans="1:22" ht="15.75" customHeight="1" x14ac:dyDescent="0.2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</row>
    <row r="490" spans="1:22" ht="15.75" customHeight="1" x14ac:dyDescent="0.2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</row>
    <row r="491" spans="1:22" ht="15.75" customHeight="1" x14ac:dyDescent="0.2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</row>
    <row r="492" spans="1:22" ht="15.75" customHeight="1" x14ac:dyDescent="0.2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</row>
    <row r="493" spans="1:22" ht="15.75" customHeight="1" x14ac:dyDescent="0.2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</row>
    <row r="494" spans="1:22" ht="15.75" customHeight="1" x14ac:dyDescent="0.2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</row>
    <row r="495" spans="1:22" ht="15.75" customHeight="1" x14ac:dyDescent="0.2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</row>
    <row r="496" spans="1:22" ht="15.75" customHeight="1" x14ac:dyDescent="0.2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</row>
    <row r="497" spans="1:22" ht="15.75" customHeight="1" x14ac:dyDescent="0.2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</row>
    <row r="498" spans="1:22" ht="15.75" customHeight="1" x14ac:dyDescent="0.2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</row>
    <row r="499" spans="1:22" ht="15.75" customHeight="1" x14ac:dyDescent="0.2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</row>
    <row r="500" spans="1:22" ht="15.75" customHeight="1" x14ac:dyDescent="0.2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</row>
    <row r="501" spans="1:22" ht="15.75" customHeight="1" x14ac:dyDescent="0.2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</row>
    <row r="502" spans="1:22" ht="15.75" customHeight="1" x14ac:dyDescent="0.2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</row>
    <row r="503" spans="1:22" ht="15.75" customHeight="1" x14ac:dyDescent="0.2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</row>
    <row r="504" spans="1:22" ht="15.75" customHeight="1" x14ac:dyDescent="0.2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</row>
    <row r="505" spans="1:22" ht="15.75" customHeight="1" x14ac:dyDescent="0.2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</row>
    <row r="506" spans="1:22" ht="15.75" customHeight="1" x14ac:dyDescent="0.2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</row>
    <row r="507" spans="1:22" ht="15.75" customHeight="1" x14ac:dyDescent="0.2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</row>
    <row r="508" spans="1:22" ht="15.75" customHeight="1" x14ac:dyDescent="0.2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</row>
    <row r="509" spans="1:22" ht="15.75" customHeight="1" x14ac:dyDescent="0.2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</row>
    <row r="510" spans="1:22" ht="15.75" customHeight="1" x14ac:dyDescent="0.2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</row>
    <row r="511" spans="1:22" ht="15.75" customHeight="1" x14ac:dyDescent="0.2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</row>
    <row r="512" spans="1:22" ht="15.75" customHeight="1" x14ac:dyDescent="0.2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</row>
    <row r="513" spans="1:22" ht="15.75" customHeight="1" x14ac:dyDescent="0.2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</row>
    <row r="514" spans="1:22" ht="15.75" customHeight="1" x14ac:dyDescent="0.2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</row>
    <row r="515" spans="1:22" ht="15.75" customHeight="1" x14ac:dyDescent="0.2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</row>
    <row r="516" spans="1:22" ht="15.75" customHeight="1" x14ac:dyDescent="0.2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</row>
    <row r="517" spans="1:22" ht="15.75" customHeight="1" x14ac:dyDescent="0.2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</row>
    <row r="518" spans="1:22" ht="15.75" customHeight="1" x14ac:dyDescent="0.2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</row>
    <row r="519" spans="1:22" ht="15.75" customHeight="1" x14ac:dyDescent="0.2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</row>
    <row r="520" spans="1:22" ht="15.75" customHeight="1" x14ac:dyDescent="0.2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</row>
    <row r="521" spans="1:22" ht="15.75" customHeight="1" x14ac:dyDescent="0.2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</row>
    <row r="522" spans="1:22" ht="15.75" customHeight="1" x14ac:dyDescent="0.2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</row>
    <row r="523" spans="1:22" ht="15.75" customHeight="1" x14ac:dyDescent="0.2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</row>
    <row r="524" spans="1:22" ht="15.75" customHeight="1" x14ac:dyDescent="0.2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</row>
    <row r="525" spans="1:22" ht="15.75" customHeight="1" x14ac:dyDescent="0.2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</row>
    <row r="526" spans="1:22" ht="15.75" customHeight="1" x14ac:dyDescent="0.2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</row>
    <row r="527" spans="1:22" ht="15.75" customHeight="1" x14ac:dyDescent="0.2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</row>
    <row r="528" spans="1:22" ht="15.75" customHeight="1" x14ac:dyDescent="0.2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</row>
    <row r="529" spans="1:22" ht="15.75" customHeight="1" x14ac:dyDescent="0.2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</row>
    <row r="530" spans="1:22" ht="15.75" customHeight="1" x14ac:dyDescent="0.2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</row>
    <row r="531" spans="1:22" ht="15.75" customHeight="1" x14ac:dyDescent="0.2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</row>
    <row r="532" spans="1:22" ht="15.75" customHeight="1" x14ac:dyDescent="0.2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</row>
    <row r="533" spans="1:22" ht="15.75" customHeight="1" x14ac:dyDescent="0.2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</row>
    <row r="534" spans="1:22" ht="15.75" customHeight="1" x14ac:dyDescent="0.2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</row>
    <row r="535" spans="1:22" ht="15.75" customHeight="1" x14ac:dyDescent="0.2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</row>
    <row r="536" spans="1:22" ht="15.75" customHeight="1" x14ac:dyDescent="0.2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</row>
    <row r="537" spans="1:22" ht="15.75" customHeight="1" x14ac:dyDescent="0.2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</row>
    <row r="538" spans="1:22" ht="15.75" customHeight="1" x14ac:dyDescent="0.2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</row>
    <row r="539" spans="1:22" ht="15.75" customHeight="1" x14ac:dyDescent="0.2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</row>
    <row r="540" spans="1:22" ht="15.75" customHeight="1" x14ac:dyDescent="0.2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</row>
    <row r="541" spans="1:22" ht="15.75" customHeight="1" x14ac:dyDescent="0.2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</row>
    <row r="542" spans="1:22" ht="15.75" customHeight="1" x14ac:dyDescent="0.2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</row>
    <row r="543" spans="1:22" ht="15.75" customHeight="1" x14ac:dyDescent="0.2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</row>
    <row r="544" spans="1:22" ht="15.75" customHeight="1" x14ac:dyDescent="0.2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</row>
    <row r="545" spans="1:22" ht="15.75" customHeight="1" x14ac:dyDescent="0.2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</row>
    <row r="546" spans="1:22" ht="15.75" customHeight="1" x14ac:dyDescent="0.2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</row>
    <row r="547" spans="1:22" ht="15.75" customHeight="1" x14ac:dyDescent="0.2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</row>
    <row r="548" spans="1:22" ht="15.75" customHeight="1" x14ac:dyDescent="0.2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</row>
    <row r="549" spans="1:22" ht="15.75" customHeight="1" x14ac:dyDescent="0.2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</row>
    <row r="550" spans="1:22" ht="15.75" customHeight="1" x14ac:dyDescent="0.2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</row>
    <row r="551" spans="1:22" ht="15.75" customHeight="1" x14ac:dyDescent="0.2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</row>
    <row r="552" spans="1:22" ht="15.75" customHeight="1" x14ac:dyDescent="0.2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</row>
    <row r="553" spans="1:22" ht="15.75" customHeight="1" x14ac:dyDescent="0.2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</row>
    <row r="554" spans="1:22" ht="15.75" customHeight="1" x14ac:dyDescent="0.2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</row>
    <row r="555" spans="1:22" ht="15.75" customHeight="1" x14ac:dyDescent="0.2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</row>
    <row r="556" spans="1:22" ht="15.75" customHeight="1" x14ac:dyDescent="0.2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</row>
    <row r="557" spans="1:22" ht="15.75" customHeight="1" x14ac:dyDescent="0.2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</row>
    <row r="558" spans="1:22" ht="15.75" customHeight="1" x14ac:dyDescent="0.2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</row>
    <row r="559" spans="1:22" ht="15.75" customHeight="1" x14ac:dyDescent="0.2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</row>
    <row r="560" spans="1:22" ht="15.75" customHeight="1" x14ac:dyDescent="0.2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</row>
    <row r="561" spans="1:22" ht="15.75" customHeight="1" x14ac:dyDescent="0.2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</row>
    <row r="562" spans="1:22" ht="15.75" customHeight="1" x14ac:dyDescent="0.2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</row>
    <row r="563" spans="1:22" ht="15.75" customHeight="1" x14ac:dyDescent="0.2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</row>
    <row r="564" spans="1:22" ht="15.75" customHeight="1" x14ac:dyDescent="0.2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</row>
    <row r="565" spans="1:22" ht="15.75" customHeight="1" x14ac:dyDescent="0.2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</row>
    <row r="566" spans="1:22" ht="15.75" customHeight="1" x14ac:dyDescent="0.2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</row>
    <row r="567" spans="1:22" ht="15.75" customHeight="1" x14ac:dyDescent="0.2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</row>
    <row r="568" spans="1:22" ht="15.75" customHeight="1" x14ac:dyDescent="0.2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</row>
    <row r="569" spans="1:22" ht="15.75" customHeight="1" x14ac:dyDescent="0.2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</row>
    <row r="570" spans="1:22" ht="15.75" customHeight="1" x14ac:dyDescent="0.2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</row>
    <row r="571" spans="1:22" ht="15.75" customHeight="1" x14ac:dyDescent="0.2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</row>
    <row r="572" spans="1:22" ht="15.75" customHeight="1" x14ac:dyDescent="0.2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</row>
    <row r="573" spans="1:22" ht="15.75" customHeight="1" x14ac:dyDescent="0.2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</row>
    <row r="574" spans="1:22" ht="15.75" customHeight="1" x14ac:dyDescent="0.2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</row>
    <row r="575" spans="1:22" ht="15.75" customHeight="1" x14ac:dyDescent="0.2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</row>
    <row r="576" spans="1:22" ht="15.75" customHeight="1" x14ac:dyDescent="0.2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</row>
    <row r="577" spans="1:22" ht="15.75" customHeight="1" x14ac:dyDescent="0.2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</row>
    <row r="578" spans="1:22" ht="15.75" customHeight="1" x14ac:dyDescent="0.2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</row>
    <row r="579" spans="1:22" ht="15.75" customHeight="1" x14ac:dyDescent="0.2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  <c r="S579" s="136"/>
      <c r="T579" s="136"/>
      <c r="U579" s="136"/>
      <c r="V579" s="136"/>
    </row>
    <row r="580" spans="1:22" ht="15.75" customHeight="1" x14ac:dyDescent="0.2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  <c r="S580" s="136"/>
      <c r="T580" s="136"/>
      <c r="U580" s="136"/>
      <c r="V580" s="136"/>
    </row>
    <row r="581" spans="1:22" ht="15.75" customHeight="1" x14ac:dyDescent="0.2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6"/>
      <c r="P581" s="136"/>
      <c r="Q581" s="136"/>
      <c r="R581" s="136"/>
      <c r="S581" s="136"/>
      <c r="T581" s="136"/>
      <c r="U581" s="136"/>
      <c r="V581" s="136"/>
    </row>
    <row r="582" spans="1:22" ht="15.75" customHeight="1" x14ac:dyDescent="0.2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136"/>
      <c r="V582" s="136"/>
    </row>
    <row r="583" spans="1:22" ht="15.75" customHeight="1" x14ac:dyDescent="0.2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136"/>
      <c r="V583" s="136"/>
    </row>
    <row r="584" spans="1:22" ht="15.75" customHeight="1" x14ac:dyDescent="0.2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136"/>
      <c r="V584" s="136"/>
    </row>
    <row r="585" spans="1:22" ht="15.75" customHeight="1" x14ac:dyDescent="0.2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136"/>
      <c r="V585" s="136"/>
    </row>
    <row r="586" spans="1:22" ht="15.75" customHeight="1" x14ac:dyDescent="0.2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136"/>
      <c r="V586" s="136"/>
    </row>
    <row r="587" spans="1:22" ht="15.75" customHeight="1" x14ac:dyDescent="0.2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136"/>
      <c r="V587" s="136"/>
    </row>
    <row r="588" spans="1:22" ht="15.75" customHeight="1" x14ac:dyDescent="0.2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</row>
    <row r="589" spans="1:22" ht="15.75" customHeight="1" x14ac:dyDescent="0.2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</row>
    <row r="590" spans="1:22" ht="15.75" customHeight="1" x14ac:dyDescent="0.2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</row>
    <row r="591" spans="1:22" ht="15.75" customHeight="1" x14ac:dyDescent="0.2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</row>
    <row r="592" spans="1:22" ht="15.75" customHeight="1" x14ac:dyDescent="0.2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</row>
    <row r="593" spans="1:22" ht="15.75" customHeight="1" x14ac:dyDescent="0.2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</row>
    <row r="594" spans="1:22" ht="15.75" customHeight="1" x14ac:dyDescent="0.2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136"/>
      <c r="V594" s="136"/>
    </row>
    <row r="595" spans="1:22" ht="15.75" customHeight="1" x14ac:dyDescent="0.2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O595" s="136"/>
      <c r="P595" s="136"/>
      <c r="Q595" s="136"/>
      <c r="R595" s="136"/>
      <c r="S595" s="136"/>
      <c r="T595" s="136"/>
      <c r="U595" s="136"/>
      <c r="V595" s="136"/>
    </row>
    <row r="596" spans="1:22" ht="15.75" customHeight="1" x14ac:dyDescent="0.2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136"/>
      <c r="V596" s="136"/>
    </row>
    <row r="597" spans="1:22" ht="15.75" customHeight="1" x14ac:dyDescent="0.2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136"/>
      <c r="V597" s="136"/>
    </row>
    <row r="598" spans="1:22" ht="15.75" customHeight="1" x14ac:dyDescent="0.2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136"/>
      <c r="V598" s="136"/>
    </row>
    <row r="599" spans="1:22" ht="15.75" customHeight="1" x14ac:dyDescent="0.2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136"/>
      <c r="V599" s="136"/>
    </row>
    <row r="600" spans="1:22" ht="15.75" customHeight="1" x14ac:dyDescent="0.2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O600" s="136"/>
      <c r="P600" s="136"/>
      <c r="Q600" s="136"/>
      <c r="R600" s="136"/>
      <c r="S600" s="136"/>
      <c r="T600" s="136"/>
      <c r="U600" s="136"/>
      <c r="V600" s="136"/>
    </row>
    <row r="601" spans="1:22" ht="15.75" customHeight="1" x14ac:dyDescent="0.2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6"/>
      <c r="P601" s="136"/>
      <c r="Q601" s="136"/>
      <c r="R601" s="136"/>
      <c r="S601" s="136"/>
      <c r="T601" s="136"/>
      <c r="U601" s="136"/>
      <c r="V601" s="136"/>
    </row>
    <row r="602" spans="1:22" ht="15.75" customHeight="1" x14ac:dyDescent="0.2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6"/>
      <c r="P602" s="136"/>
      <c r="Q602" s="136"/>
      <c r="R602" s="136"/>
      <c r="S602" s="136"/>
      <c r="T602" s="136"/>
      <c r="U602" s="136"/>
      <c r="V602" s="136"/>
    </row>
    <row r="603" spans="1:22" ht="15.75" customHeight="1" x14ac:dyDescent="0.2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6"/>
      <c r="P603" s="136"/>
      <c r="Q603" s="136"/>
      <c r="R603" s="136"/>
      <c r="S603" s="136"/>
      <c r="T603" s="136"/>
      <c r="U603" s="136"/>
      <c r="V603" s="136"/>
    </row>
    <row r="604" spans="1:22" ht="15.75" customHeight="1" x14ac:dyDescent="0.2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6"/>
      <c r="P604" s="136"/>
      <c r="Q604" s="136"/>
      <c r="R604" s="136"/>
      <c r="S604" s="136"/>
      <c r="T604" s="136"/>
      <c r="U604" s="136"/>
      <c r="V604" s="136"/>
    </row>
    <row r="605" spans="1:22" ht="15.75" customHeight="1" x14ac:dyDescent="0.2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6"/>
      <c r="P605" s="136"/>
      <c r="Q605" s="136"/>
      <c r="R605" s="136"/>
      <c r="S605" s="136"/>
      <c r="T605" s="136"/>
      <c r="U605" s="136"/>
      <c r="V605" s="136"/>
    </row>
    <row r="606" spans="1:22" ht="15.75" customHeight="1" x14ac:dyDescent="0.2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O606" s="136"/>
      <c r="P606" s="136"/>
      <c r="Q606" s="136"/>
      <c r="R606" s="136"/>
      <c r="S606" s="136"/>
      <c r="T606" s="136"/>
      <c r="U606" s="136"/>
      <c r="V606" s="136"/>
    </row>
    <row r="607" spans="1:22" ht="15.75" customHeight="1" x14ac:dyDescent="0.2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O607" s="136"/>
      <c r="P607" s="136"/>
      <c r="Q607" s="136"/>
      <c r="R607" s="136"/>
      <c r="S607" s="136"/>
      <c r="T607" s="136"/>
      <c r="U607" s="136"/>
      <c r="V607" s="136"/>
    </row>
    <row r="608" spans="1:22" ht="15.75" customHeight="1" x14ac:dyDescent="0.2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  <c r="P608" s="136"/>
      <c r="Q608" s="136"/>
      <c r="R608" s="136"/>
      <c r="S608" s="136"/>
      <c r="T608" s="136"/>
      <c r="U608" s="136"/>
      <c r="V608" s="136"/>
    </row>
    <row r="609" spans="1:22" ht="15.75" customHeight="1" x14ac:dyDescent="0.2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  <c r="P609" s="136"/>
      <c r="Q609" s="136"/>
      <c r="R609" s="136"/>
      <c r="S609" s="136"/>
      <c r="T609" s="136"/>
      <c r="U609" s="136"/>
      <c r="V609" s="136"/>
    </row>
    <row r="610" spans="1:22" ht="15.75" customHeight="1" x14ac:dyDescent="0.2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  <c r="P610" s="136"/>
      <c r="Q610" s="136"/>
      <c r="R610" s="136"/>
      <c r="S610" s="136"/>
      <c r="T610" s="136"/>
      <c r="U610" s="136"/>
      <c r="V610" s="136"/>
    </row>
    <row r="611" spans="1:22" ht="15.75" customHeight="1" x14ac:dyDescent="0.2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  <c r="P611" s="136"/>
      <c r="Q611" s="136"/>
      <c r="R611" s="136"/>
      <c r="S611" s="136"/>
      <c r="T611" s="136"/>
      <c r="U611" s="136"/>
      <c r="V611" s="136"/>
    </row>
    <row r="612" spans="1:22" ht="15.75" customHeight="1" x14ac:dyDescent="0.2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O612" s="136"/>
      <c r="P612" s="136"/>
      <c r="Q612" s="136"/>
      <c r="R612" s="136"/>
      <c r="S612" s="136"/>
      <c r="T612" s="136"/>
      <c r="U612" s="136"/>
      <c r="V612" s="136"/>
    </row>
    <row r="613" spans="1:22" ht="15.75" customHeight="1" x14ac:dyDescent="0.2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O613" s="136"/>
      <c r="P613" s="136"/>
      <c r="Q613" s="136"/>
      <c r="R613" s="136"/>
      <c r="S613" s="136"/>
      <c r="T613" s="136"/>
      <c r="U613" s="136"/>
      <c r="V613" s="136"/>
    </row>
    <row r="614" spans="1:22" ht="15.75" customHeight="1" x14ac:dyDescent="0.2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  <c r="Q614" s="136"/>
      <c r="R614" s="136"/>
      <c r="S614" s="136"/>
      <c r="T614" s="136"/>
      <c r="U614" s="136"/>
      <c r="V614" s="136"/>
    </row>
    <row r="615" spans="1:22" ht="15.75" customHeight="1" x14ac:dyDescent="0.2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O615" s="136"/>
      <c r="P615" s="136"/>
      <c r="Q615" s="136"/>
      <c r="R615" s="136"/>
      <c r="S615" s="136"/>
      <c r="T615" s="136"/>
      <c r="U615" s="136"/>
      <c r="V615" s="136"/>
    </row>
    <row r="616" spans="1:22" ht="15.75" customHeight="1" x14ac:dyDescent="0.2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O616" s="136"/>
      <c r="P616" s="136"/>
      <c r="Q616" s="136"/>
      <c r="R616" s="136"/>
      <c r="S616" s="136"/>
      <c r="T616" s="136"/>
      <c r="U616" s="136"/>
      <c r="V616" s="136"/>
    </row>
    <row r="617" spans="1:22" ht="15.75" customHeight="1" x14ac:dyDescent="0.2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</row>
    <row r="618" spans="1:22" ht="15.75" customHeight="1" x14ac:dyDescent="0.2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O618" s="136"/>
      <c r="P618" s="136"/>
      <c r="Q618" s="136"/>
      <c r="R618" s="136"/>
      <c r="S618" s="136"/>
      <c r="T618" s="136"/>
      <c r="U618" s="136"/>
      <c r="V618" s="136"/>
    </row>
    <row r="619" spans="1:22" ht="15.75" customHeight="1" x14ac:dyDescent="0.2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O619" s="136"/>
      <c r="P619" s="136"/>
      <c r="Q619" s="136"/>
      <c r="R619" s="136"/>
      <c r="S619" s="136"/>
      <c r="T619" s="136"/>
      <c r="U619" s="136"/>
      <c r="V619" s="136"/>
    </row>
    <row r="620" spans="1:22" ht="15.75" customHeight="1" x14ac:dyDescent="0.2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O620" s="136"/>
      <c r="P620" s="136"/>
      <c r="Q620" s="136"/>
      <c r="R620" s="136"/>
      <c r="S620" s="136"/>
      <c r="T620" s="136"/>
      <c r="U620" s="136"/>
      <c r="V620" s="136"/>
    </row>
    <row r="621" spans="1:22" ht="15.75" customHeight="1" x14ac:dyDescent="0.2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O621" s="136"/>
      <c r="P621" s="136"/>
      <c r="Q621" s="136"/>
      <c r="R621" s="136"/>
      <c r="S621" s="136"/>
      <c r="T621" s="136"/>
      <c r="U621" s="136"/>
      <c r="V621" s="136"/>
    </row>
    <row r="622" spans="1:22" ht="15.75" customHeight="1" x14ac:dyDescent="0.2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O622" s="136"/>
      <c r="P622" s="136"/>
      <c r="Q622" s="136"/>
      <c r="R622" s="136"/>
      <c r="S622" s="136"/>
      <c r="T622" s="136"/>
      <c r="U622" s="136"/>
      <c r="V622" s="136"/>
    </row>
    <row r="623" spans="1:22" ht="15.75" customHeight="1" x14ac:dyDescent="0.2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O623" s="136"/>
      <c r="P623" s="136"/>
      <c r="Q623" s="136"/>
      <c r="R623" s="136"/>
      <c r="S623" s="136"/>
      <c r="T623" s="136"/>
      <c r="U623" s="136"/>
      <c r="V623" s="136"/>
    </row>
    <row r="624" spans="1:22" ht="15.75" customHeight="1" x14ac:dyDescent="0.2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O624" s="136"/>
      <c r="P624" s="136"/>
      <c r="Q624" s="136"/>
      <c r="R624" s="136"/>
      <c r="S624" s="136"/>
      <c r="T624" s="136"/>
      <c r="U624" s="136"/>
      <c r="V624" s="136"/>
    </row>
    <row r="625" spans="1:22" ht="15.75" customHeight="1" x14ac:dyDescent="0.2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6"/>
      <c r="P625" s="136"/>
      <c r="Q625" s="136"/>
      <c r="R625" s="136"/>
      <c r="S625" s="136"/>
      <c r="T625" s="136"/>
      <c r="U625" s="136"/>
      <c r="V625" s="136"/>
    </row>
    <row r="626" spans="1:22" ht="15.75" customHeight="1" x14ac:dyDescent="0.2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</row>
    <row r="627" spans="1:22" ht="15.75" customHeight="1" x14ac:dyDescent="0.2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6"/>
      <c r="P627" s="136"/>
      <c r="Q627" s="136"/>
      <c r="R627" s="136"/>
      <c r="S627" s="136"/>
      <c r="T627" s="136"/>
      <c r="U627" s="136"/>
      <c r="V627" s="136"/>
    </row>
    <row r="628" spans="1:22" ht="15.75" customHeight="1" x14ac:dyDescent="0.2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6"/>
      <c r="P628" s="136"/>
      <c r="Q628" s="136"/>
      <c r="R628" s="136"/>
      <c r="S628" s="136"/>
      <c r="T628" s="136"/>
      <c r="U628" s="136"/>
      <c r="V628" s="136"/>
    </row>
    <row r="629" spans="1:22" ht="15.75" customHeight="1" x14ac:dyDescent="0.2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  <c r="S629" s="136"/>
      <c r="T629" s="136"/>
      <c r="U629" s="136"/>
      <c r="V629" s="136"/>
    </row>
    <row r="630" spans="1:22" ht="15.75" customHeight="1" x14ac:dyDescent="0.2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O630" s="136"/>
      <c r="P630" s="136"/>
      <c r="Q630" s="136"/>
      <c r="R630" s="136"/>
      <c r="S630" s="136"/>
      <c r="T630" s="136"/>
      <c r="U630" s="136"/>
      <c r="V630" s="136"/>
    </row>
    <row r="631" spans="1:22" ht="15.75" customHeight="1" x14ac:dyDescent="0.2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O631" s="136"/>
      <c r="P631" s="136"/>
      <c r="Q631" s="136"/>
      <c r="R631" s="136"/>
      <c r="S631" s="136"/>
      <c r="T631" s="136"/>
      <c r="U631" s="136"/>
      <c r="V631" s="136"/>
    </row>
    <row r="632" spans="1:22" ht="15.75" customHeight="1" x14ac:dyDescent="0.2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O632" s="136"/>
      <c r="P632" s="136"/>
      <c r="Q632" s="136"/>
      <c r="R632" s="136"/>
      <c r="S632" s="136"/>
      <c r="T632" s="136"/>
      <c r="U632" s="136"/>
      <c r="V632" s="136"/>
    </row>
    <row r="633" spans="1:22" ht="15.75" customHeight="1" x14ac:dyDescent="0.2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O633" s="136"/>
      <c r="P633" s="136"/>
      <c r="Q633" s="136"/>
      <c r="R633" s="136"/>
      <c r="S633" s="136"/>
      <c r="T633" s="136"/>
      <c r="U633" s="136"/>
      <c r="V633" s="136"/>
    </row>
    <row r="634" spans="1:22" ht="15.75" customHeight="1" x14ac:dyDescent="0.2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O634" s="136"/>
      <c r="P634" s="136"/>
      <c r="Q634" s="136"/>
      <c r="R634" s="136"/>
      <c r="S634" s="136"/>
      <c r="T634" s="136"/>
      <c r="U634" s="136"/>
      <c r="V634" s="136"/>
    </row>
    <row r="635" spans="1:22" ht="15.75" customHeight="1" x14ac:dyDescent="0.2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O635" s="136"/>
      <c r="P635" s="136"/>
      <c r="Q635" s="136"/>
      <c r="R635" s="136"/>
      <c r="S635" s="136"/>
      <c r="T635" s="136"/>
      <c r="U635" s="136"/>
      <c r="V635" s="136"/>
    </row>
    <row r="636" spans="1:22" ht="15.75" customHeight="1" x14ac:dyDescent="0.2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O636" s="136"/>
      <c r="P636" s="136"/>
      <c r="Q636" s="136"/>
      <c r="R636" s="136"/>
      <c r="S636" s="136"/>
      <c r="T636" s="136"/>
      <c r="U636" s="136"/>
      <c r="V636" s="136"/>
    </row>
    <row r="637" spans="1:22" ht="15.75" customHeight="1" x14ac:dyDescent="0.2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  <c r="Q637" s="136"/>
      <c r="R637" s="136"/>
      <c r="S637" s="136"/>
      <c r="T637" s="136"/>
      <c r="U637" s="136"/>
      <c r="V637" s="136"/>
    </row>
    <row r="638" spans="1:22" ht="15.75" customHeight="1" x14ac:dyDescent="0.2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6"/>
      <c r="U638" s="136"/>
      <c r="V638" s="136"/>
    </row>
    <row r="639" spans="1:22" ht="15.75" customHeight="1" x14ac:dyDescent="0.2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O639" s="136"/>
      <c r="P639" s="136"/>
      <c r="Q639" s="136"/>
      <c r="R639" s="136"/>
      <c r="S639" s="136"/>
      <c r="T639" s="136"/>
      <c r="U639" s="136"/>
      <c r="V639" s="136"/>
    </row>
    <row r="640" spans="1:22" ht="15.75" customHeight="1" x14ac:dyDescent="0.2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O640" s="136"/>
      <c r="P640" s="136"/>
      <c r="Q640" s="136"/>
      <c r="R640" s="136"/>
      <c r="S640" s="136"/>
      <c r="T640" s="136"/>
      <c r="U640" s="136"/>
      <c r="V640" s="136"/>
    </row>
    <row r="641" spans="1:22" ht="15.75" customHeight="1" x14ac:dyDescent="0.2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O641" s="136"/>
      <c r="P641" s="136"/>
      <c r="Q641" s="136"/>
      <c r="R641" s="136"/>
      <c r="S641" s="136"/>
      <c r="T641" s="136"/>
      <c r="U641" s="136"/>
      <c r="V641" s="136"/>
    </row>
    <row r="642" spans="1:22" ht="15.75" customHeight="1" x14ac:dyDescent="0.2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O642" s="136"/>
      <c r="P642" s="136"/>
      <c r="Q642" s="136"/>
      <c r="R642" s="136"/>
      <c r="S642" s="136"/>
      <c r="T642" s="136"/>
      <c r="U642" s="136"/>
      <c r="V642" s="136"/>
    </row>
    <row r="643" spans="1:22" ht="15.75" customHeight="1" x14ac:dyDescent="0.2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O643" s="136"/>
      <c r="P643" s="136"/>
      <c r="Q643" s="136"/>
      <c r="R643" s="136"/>
      <c r="S643" s="136"/>
      <c r="T643" s="136"/>
      <c r="U643" s="136"/>
      <c r="V643" s="136"/>
    </row>
    <row r="644" spans="1:22" ht="15.75" customHeight="1" x14ac:dyDescent="0.2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</row>
    <row r="645" spans="1:22" ht="15.75" customHeight="1" x14ac:dyDescent="0.2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</row>
    <row r="646" spans="1:22" ht="15.75" customHeight="1" x14ac:dyDescent="0.2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</row>
    <row r="647" spans="1:22" ht="15.75" customHeight="1" x14ac:dyDescent="0.2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</row>
    <row r="648" spans="1:22" ht="15.75" customHeight="1" x14ac:dyDescent="0.2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</row>
    <row r="649" spans="1:22" ht="15.75" customHeight="1" x14ac:dyDescent="0.2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</row>
    <row r="650" spans="1:22" ht="15.75" customHeight="1" x14ac:dyDescent="0.2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</row>
    <row r="651" spans="1:22" ht="15.75" customHeight="1" x14ac:dyDescent="0.2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</row>
    <row r="652" spans="1:22" ht="15.75" customHeight="1" x14ac:dyDescent="0.2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6"/>
      <c r="P652" s="136"/>
      <c r="Q652" s="136"/>
      <c r="R652" s="136"/>
      <c r="S652" s="136"/>
      <c r="T652" s="136"/>
      <c r="U652" s="136"/>
      <c r="V652" s="136"/>
    </row>
    <row r="653" spans="1:22" ht="15.75" customHeight="1" x14ac:dyDescent="0.2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6"/>
      <c r="R653" s="136"/>
      <c r="S653" s="136"/>
      <c r="T653" s="136"/>
      <c r="U653" s="136"/>
      <c r="V653" s="136"/>
    </row>
    <row r="654" spans="1:22" ht="15.75" customHeight="1" x14ac:dyDescent="0.2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  <c r="S654" s="136"/>
      <c r="T654" s="136"/>
      <c r="U654" s="136"/>
      <c r="V654" s="136"/>
    </row>
    <row r="655" spans="1:22" ht="15.75" customHeight="1" x14ac:dyDescent="0.2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  <c r="V655" s="136"/>
    </row>
    <row r="656" spans="1:22" ht="15.75" customHeight="1" x14ac:dyDescent="0.2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O656" s="136"/>
      <c r="P656" s="136"/>
      <c r="Q656" s="136"/>
      <c r="R656" s="136"/>
      <c r="S656" s="136"/>
      <c r="T656" s="136"/>
      <c r="U656" s="136"/>
      <c r="V656" s="136"/>
    </row>
    <row r="657" spans="1:22" ht="15.75" customHeight="1" x14ac:dyDescent="0.2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O657" s="136"/>
      <c r="P657" s="136"/>
      <c r="Q657" s="136"/>
      <c r="R657" s="136"/>
      <c r="S657" s="136"/>
      <c r="T657" s="136"/>
      <c r="U657" s="136"/>
      <c r="V657" s="136"/>
    </row>
    <row r="658" spans="1:22" ht="15.75" customHeight="1" x14ac:dyDescent="0.2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O658" s="136"/>
      <c r="P658" s="136"/>
      <c r="Q658" s="136"/>
      <c r="R658" s="136"/>
      <c r="S658" s="136"/>
      <c r="T658" s="136"/>
      <c r="U658" s="136"/>
      <c r="V658" s="136"/>
    </row>
    <row r="659" spans="1:22" ht="15.75" customHeight="1" x14ac:dyDescent="0.2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  <c r="Q659" s="136"/>
      <c r="R659" s="136"/>
      <c r="S659" s="136"/>
      <c r="T659" s="136"/>
      <c r="U659" s="136"/>
      <c r="V659" s="136"/>
    </row>
    <row r="660" spans="1:22" ht="15.75" customHeight="1" x14ac:dyDescent="0.2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O660" s="136"/>
      <c r="P660" s="136"/>
      <c r="Q660" s="136"/>
      <c r="R660" s="136"/>
      <c r="S660" s="136"/>
      <c r="T660" s="136"/>
      <c r="U660" s="136"/>
      <c r="V660" s="136"/>
    </row>
    <row r="661" spans="1:22" ht="15.75" customHeight="1" x14ac:dyDescent="0.2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O661" s="136"/>
      <c r="P661" s="136"/>
      <c r="Q661" s="136"/>
      <c r="R661" s="136"/>
      <c r="S661" s="136"/>
      <c r="T661" s="136"/>
      <c r="U661" s="136"/>
      <c r="V661" s="136"/>
    </row>
    <row r="662" spans="1:22" ht="15.75" customHeight="1" x14ac:dyDescent="0.2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O662" s="136"/>
      <c r="P662" s="136"/>
      <c r="Q662" s="136"/>
      <c r="R662" s="136"/>
      <c r="S662" s="136"/>
      <c r="T662" s="136"/>
      <c r="U662" s="136"/>
      <c r="V662" s="136"/>
    </row>
    <row r="663" spans="1:22" ht="15.75" customHeight="1" x14ac:dyDescent="0.2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O663" s="136"/>
      <c r="P663" s="136"/>
      <c r="Q663" s="136"/>
      <c r="R663" s="136"/>
      <c r="S663" s="136"/>
      <c r="T663" s="136"/>
      <c r="U663" s="136"/>
      <c r="V663" s="136"/>
    </row>
    <row r="664" spans="1:22" ht="15.75" customHeight="1" x14ac:dyDescent="0.2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  <c r="Q664" s="136"/>
      <c r="R664" s="136"/>
      <c r="S664" s="136"/>
      <c r="T664" s="136"/>
      <c r="U664" s="136"/>
      <c r="V664" s="136"/>
    </row>
    <row r="665" spans="1:22" ht="15.75" customHeight="1" x14ac:dyDescent="0.2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O665" s="136"/>
      <c r="P665" s="136"/>
      <c r="Q665" s="136"/>
      <c r="R665" s="136"/>
      <c r="S665" s="136"/>
      <c r="T665" s="136"/>
      <c r="U665" s="136"/>
      <c r="V665" s="136"/>
    </row>
    <row r="666" spans="1:22" ht="15.75" customHeight="1" x14ac:dyDescent="0.2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O666" s="136"/>
      <c r="P666" s="136"/>
      <c r="Q666" s="136"/>
      <c r="R666" s="136"/>
      <c r="S666" s="136"/>
      <c r="T666" s="136"/>
      <c r="U666" s="136"/>
      <c r="V666" s="136"/>
    </row>
    <row r="667" spans="1:22" ht="15.75" customHeight="1" x14ac:dyDescent="0.2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O667" s="136"/>
      <c r="P667" s="136"/>
      <c r="Q667" s="136"/>
      <c r="R667" s="136"/>
      <c r="S667" s="136"/>
      <c r="T667" s="136"/>
      <c r="U667" s="136"/>
      <c r="V667" s="136"/>
    </row>
    <row r="668" spans="1:22" ht="15.75" customHeight="1" x14ac:dyDescent="0.2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O668" s="136"/>
      <c r="P668" s="136"/>
      <c r="Q668" s="136"/>
      <c r="R668" s="136"/>
      <c r="S668" s="136"/>
      <c r="T668" s="136"/>
      <c r="U668" s="136"/>
      <c r="V668" s="136"/>
    </row>
    <row r="669" spans="1:22" ht="15.75" customHeight="1" x14ac:dyDescent="0.2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  <c r="P669" s="136"/>
      <c r="Q669" s="136"/>
      <c r="R669" s="136"/>
      <c r="S669" s="136"/>
      <c r="T669" s="136"/>
      <c r="U669" s="136"/>
      <c r="V669" s="136"/>
    </row>
    <row r="670" spans="1:22" ht="15.75" customHeight="1" x14ac:dyDescent="0.2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  <c r="P670" s="136"/>
      <c r="Q670" s="136"/>
      <c r="R670" s="136"/>
      <c r="S670" s="136"/>
      <c r="T670" s="136"/>
      <c r="U670" s="136"/>
      <c r="V670" s="136"/>
    </row>
    <row r="671" spans="1:22" ht="15.75" customHeight="1" x14ac:dyDescent="0.2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  <c r="P671" s="136"/>
      <c r="Q671" s="136"/>
      <c r="R671" s="136"/>
      <c r="S671" s="136"/>
      <c r="T671" s="136"/>
      <c r="U671" s="136"/>
      <c r="V671" s="136"/>
    </row>
    <row r="672" spans="1:22" ht="15.75" customHeight="1" x14ac:dyDescent="0.2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  <c r="P672" s="136"/>
      <c r="Q672" s="136"/>
      <c r="R672" s="136"/>
      <c r="S672" s="136"/>
      <c r="T672" s="136"/>
      <c r="U672" s="136"/>
      <c r="V672" s="136"/>
    </row>
    <row r="673" spans="1:22" ht="15.75" customHeight="1" x14ac:dyDescent="0.2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6"/>
      <c r="P673" s="136"/>
      <c r="Q673" s="136"/>
      <c r="R673" s="136"/>
      <c r="S673" s="136"/>
      <c r="T673" s="136"/>
      <c r="U673" s="136"/>
      <c r="V673" s="136"/>
    </row>
    <row r="674" spans="1:22" ht="15.75" customHeight="1" x14ac:dyDescent="0.2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  <c r="V674" s="136"/>
    </row>
    <row r="675" spans="1:22" ht="15.75" customHeight="1" x14ac:dyDescent="0.2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6"/>
      <c r="P675" s="136"/>
      <c r="Q675" s="136"/>
      <c r="R675" s="136"/>
      <c r="S675" s="136"/>
      <c r="T675" s="136"/>
      <c r="U675" s="136"/>
      <c r="V675" s="136"/>
    </row>
    <row r="676" spans="1:22" ht="15.75" customHeight="1" x14ac:dyDescent="0.2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O676" s="136"/>
      <c r="P676" s="136"/>
      <c r="Q676" s="136"/>
      <c r="R676" s="136"/>
      <c r="S676" s="136"/>
      <c r="T676" s="136"/>
      <c r="U676" s="136"/>
      <c r="V676" s="136"/>
    </row>
    <row r="677" spans="1:22" ht="15.75" customHeight="1" x14ac:dyDescent="0.2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6"/>
      <c r="U677" s="136"/>
      <c r="V677" s="136"/>
    </row>
    <row r="678" spans="1:22" ht="15.75" customHeight="1" x14ac:dyDescent="0.2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O678" s="136"/>
      <c r="P678" s="136"/>
      <c r="Q678" s="136"/>
      <c r="R678" s="136"/>
      <c r="S678" s="136"/>
      <c r="T678" s="136"/>
      <c r="U678" s="136"/>
      <c r="V678" s="136"/>
    </row>
    <row r="679" spans="1:22" ht="15.75" customHeight="1" x14ac:dyDescent="0.2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  <c r="S679" s="136"/>
      <c r="T679" s="136"/>
      <c r="U679" s="136"/>
      <c r="V679" s="136"/>
    </row>
    <row r="680" spans="1:22" ht="15.75" customHeight="1" x14ac:dyDescent="0.2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  <c r="S680" s="136"/>
      <c r="T680" s="136"/>
      <c r="U680" s="136"/>
      <c r="V680" s="136"/>
    </row>
    <row r="681" spans="1:22" ht="15.75" customHeight="1" x14ac:dyDescent="0.2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O681" s="136"/>
      <c r="P681" s="136"/>
      <c r="Q681" s="136"/>
      <c r="R681" s="136"/>
      <c r="S681" s="136"/>
      <c r="T681" s="136"/>
      <c r="U681" s="136"/>
      <c r="V681" s="136"/>
    </row>
    <row r="682" spans="1:22" ht="15.75" customHeight="1" x14ac:dyDescent="0.2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O682" s="136"/>
      <c r="P682" s="136"/>
      <c r="Q682" s="136"/>
      <c r="R682" s="136"/>
      <c r="S682" s="136"/>
      <c r="T682" s="136"/>
      <c r="U682" s="136"/>
      <c r="V682" s="136"/>
    </row>
    <row r="683" spans="1:22" ht="15.75" customHeight="1" x14ac:dyDescent="0.2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</row>
    <row r="684" spans="1:22" ht="15.75" customHeight="1" x14ac:dyDescent="0.2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O684" s="136"/>
      <c r="P684" s="136"/>
      <c r="Q684" s="136"/>
      <c r="R684" s="136"/>
      <c r="S684" s="136"/>
      <c r="T684" s="136"/>
      <c r="U684" s="136"/>
      <c r="V684" s="136"/>
    </row>
    <row r="685" spans="1:22" ht="15.75" customHeight="1" x14ac:dyDescent="0.2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O685" s="136"/>
      <c r="P685" s="136"/>
      <c r="Q685" s="136"/>
      <c r="R685" s="136"/>
      <c r="S685" s="136"/>
      <c r="T685" s="136"/>
      <c r="U685" s="136"/>
      <c r="V685" s="136"/>
    </row>
    <row r="686" spans="1:22" ht="15.75" customHeight="1" x14ac:dyDescent="0.2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6"/>
      <c r="U686" s="136"/>
      <c r="V686" s="136"/>
    </row>
    <row r="687" spans="1:22" ht="15.75" customHeight="1" x14ac:dyDescent="0.2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O687" s="136"/>
      <c r="P687" s="136"/>
      <c r="Q687" s="136"/>
      <c r="R687" s="136"/>
      <c r="S687" s="136"/>
      <c r="T687" s="136"/>
      <c r="U687" s="136"/>
      <c r="V687" s="136"/>
    </row>
    <row r="688" spans="1:22" ht="15.75" customHeight="1" x14ac:dyDescent="0.2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O688" s="136"/>
      <c r="P688" s="136"/>
      <c r="Q688" s="136"/>
      <c r="R688" s="136"/>
      <c r="S688" s="136"/>
      <c r="T688" s="136"/>
      <c r="U688" s="136"/>
      <c r="V688" s="136"/>
    </row>
    <row r="689" spans="1:22" ht="15.75" customHeight="1" x14ac:dyDescent="0.2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6"/>
      <c r="U689" s="136"/>
      <c r="V689" s="136"/>
    </row>
    <row r="690" spans="1:22" ht="15.75" customHeight="1" x14ac:dyDescent="0.2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  <c r="P690" s="136"/>
      <c r="Q690" s="136"/>
      <c r="R690" s="136"/>
      <c r="S690" s="136"/>
      <c r="T690" s="136"/>
      <c r="U690" s="136"/>
      <c r="V690" s="136"/>
    </row>
    <row r="691" spans="1:22" ht="15.75" customHeight="1" x14ac:dyDescent="0.2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6"/>
      <c r="P691" s="136"/>
      <c r="Q691" s="136"/>
      <c r="R691" s="136"/>
      <c r="S691" s="136"/>
      <c r="T691" s="136"/>
      <c r="U691" s="136"/>
      <c r="V691" s="136"/>
    </row>
    <row r="692" spans="1:22" ht="15.75" customHeight="1" x14ac:dyDescent="0.2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</row>
    <row r="693" spans="1:22" ht="15.75" customHeight="1" x14ac:dyDescent="0.2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6"/>
      <c r="P693" s="136"/>
      <c r="Q693" s="136"/>
      <c r="R693" s="136"/>
      <c r="S693" s="136"/>
      <c r="T693" s="136"/>
      <c r="U693" s="136"/>
      <c r="V693" s="136"/>
    </row>
    <row r="694" spans="1:22" ht="15.75" customHeight="1" x14ac:dyDescent="0.2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6"/>
      <c r="P694" s="136"/>
      <c r="Q694" s="136"/>
      <c r="R694" s="136"/>
      <c r="S694" s="136"/>
      <c r="T694" s="136"/>
      <c r="U694" s="136"/>
      <c r="V694" s="136"/>
    </row>
    <row r="695" spans="1:22" ht="15.75" customHeight="1" x14ac:dyDescent="0.2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6"/>
      <c r="P695" s="136"/>
      <c r="Q695" s="136"/>
      <c r="R695" s="136"/>
      <c r="S695" s="136"/>
      <c r="T695" s="136"/>
      <c r="U695" s="136"/>
      <c r="V695" s="136"/>
    </row>
    <row r="696" spans="1:22" ht="15.75" customHeight="1" x14ac:dyDescent="0.2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6"/>
      <c r="P696" s="136"/>
      <c r="Q696" s="136"/>
      <c r="R696" s="136"/>
      <c r="S696" s="136"/>
      <c r="T696" s="136"/>
      <c r="U696" s="136"/>
      <c r="V696" s="136"/>
    </row>
    <row r="697" spans="1:22" ht="15.75" customHeight="1" x14ac:dyDescent="0.2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6"/>
      <c r="P697" s="136"/>
      <c r="Q697" s="136"/>
      <c r="R697" s="136"/>
      <c r="S697" s="136"/>
      <c r="T697" s="136"/>
      <c r="U697" s="136"/>
      <c r="V697" s="136"/>
    </row>
    <row r="698" spans="1:22" ht="15.75" customHeight="1" x14ac:dyDescent="0.2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6"/>
      <c r="P698" s="136"/>
      <c r="Q698" s="136"/>
      <c r="R698" s="136"/>
      <c r="S698" s="136"/>
      <c r="T698" s="136"/>
      <c r="U698" s="136"/>
      <c r="V698" s="136"/>
    </row>
    <row r="699" spans="1:22" ht="15.75" customHeight="1" x14ac:dyDescent="0.2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6"/>
      <c r="R699" s="136"/>
      <c r="S699" s="136"/>
      <c r="T699" s="136"/>
      <c r="U699" s="136"/>
      <c r="V699" s="136"/>
    </row>
    <row r="700" spans="1:22" ht="15.75" customHeight="1" x14ac:dyDescent="0.2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6"/>
      <c r="P700" s="136"/>
      <c r="Q700" s="136"/>
      <c r="R700" s="136"/>
      <c r="S700" s="136"/>
      <c r="T700" s="136"/>
      <c r="U700" s="136"/>
      <c r="V700" s="136"/>
    </row>
    <row r="701" spans="1:22" ht="15.75" customHeight="1" x14ac:dyDescent="0.2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  <c r="Q701" s="136"/>
      <c r="R701" s="136"/>
      <c r="S701" s="136"/>
      <c r="T701" s="136"/>
      <c r="U701" s="136"/>
      <c r="V701" s="136"/>
    </row>
    <row r="702" spans="1:22" ht="15.75" customHeight="1" x14ac:dyDescent="0.2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6"/>
      <c r="P702" s="136"/>
      <c r="Q702" s="136"/>
      <c r="R702" s="136"/>
      <c r="S702" s="136"/>
      <c r="T702" s="136"/>
      <c r="U702" s="136"/>
      <c r="V702" s="136"/>
    </row>
    <row r="703" spans="1:22" ht="15.75" customHeight="1" x14ac:dyDescent="0.2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O703" s="136"/>
      <c r="P703" s="136"/>
      <c r="Q703" s="136"/>
      <c r="R703" s="136"/>
      <c r="S703" s="136"/>
      <c r="T703" s="136"/>
      <c r="U703" s="136"/>
      <c r="V703" s="136"/>
    </row>
    <row r="704" spans="1:22" ht="15.75" customHeight="1" x14ac:dyDescent="0.2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O704" s="136"/>
      <c r="P704" s="136"/>
      <c r="Q704" s="136"/>
      <c r="R704" s="136"/>
      <c r="S704" s="136"/>
      <c r="T704" s="136"/>
      <c r="U704" s="136"/>
      <c r="V704" s="136"/>
    </row>
    <row r="705" spans="1:22" ht="15.75" customHeight="1" x14ac:dyDescent="0.2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O705" s="136"/>
      <c r="P705" s="136"/>
      <c r="Q705" s="136"/>
      <c r="R705" s="136"/>
      <c r="S705" s="136"/>
      <c r="T705" s="136"/>
      <c r="U705" s="136"/>
      <c r="V705" s="136"/>
    </row>
    <row r="706" spans="1:22" ht="15.75" customHeight="1" x14ac:dyDescent="0.2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</row>
    <row r="707" spans="1:22" ht="15.75" customHeight="1" x14ac:dyDescent="0.2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</row>
    <row r="708" spans="1:22" ht="15.75" customHeight="1" x14ac:dyDescent="0.2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</row>
    <row r="709" spans="1:22" ht="15.75" customHeight="1" x14ac:dyDescent="0.2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</row>
    <row r="710" spans="1:22" ht="15.75" customHeight="1" x14ac:dyDescent="0.2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</row>
    <row r="711" spans="1:22" ht="15.75" customHeight="1" x14ac:dyDescent="0.2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O711" s="136"/>
      <c r="P711" s="136"/>
      <c r="Q711" s="136"/>
      <c r="R711" s="136"/>
      <c r="S711" s="136"/>
      <c r="T711" s="136"/>
      <c r="U711" s="136"/>
      <c r="V711" s="136"/>
    </row>
    <row r="712" spans="1:22" ht="15.75" customHeight="1" x14ac:dyDescent="0.2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O712" s="136"/>
      <c r="P712" s="136"/>
      <c r="Q712" s="136"/>
      <c r="R712" s="136"/>
      <c r="S712" s="136"/>
      <c r="T712" s="136"/>
      <c r="U712" s="136"/>
      <c r="V712" s="136"/>
    </row>
    <row r="713" spans="1:22" ht="15.75" customHeight="1" x14ac:dyDescent="0.2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  <c r="Q713" s="136"/>
      <c r="R713" s="136"/>
      <c r="S713" s="136"/>
      <c r="T713" s="136"/>
      <c r="U713" s="136"/>
      <c r="V713" s="136"/>
    </row>
    <row r="714" spans="1:22" ht="15.75" customHeight="1" x14ac:dyDescent="0.2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O714" s="136"/>
      <c r="P714" s="136"/>
      <c r="Q714" s="136"/>
      <c r="R714" s="136"/>
      <c r="S714" s="136"/>
      <c r="T714" s="136"/>
      <c r="U714" s="136"/>
      <c r="V714" s="136"/>
    </row>
    <row r="715" spans="1:22" ht="15.75" customHeight="1" x14ac:dyDescent="0.2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O715" s="136"/>
      <c r="P715" s="136"/>
      <c r="Q715" s="136"/>
      <c r="R715" s="136"/>
      <c r="S715" s="136"/>
      <c r="T715" s="136"/>
      <c r="U715" s="136"/>
      <c r="V715" s="136"/>
    </row>
    <row r="716" spans="1:22" ht="15.75" customHeight="1" x14ac:dyDescent="0.2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6"/>
      <c r="U716" s="136"/>
      <c r="V716" s="136"/>
    </row>
    <row r="717" spans="1:22" ht="15.75" customHeight="1" x14ac:dyDescent="0.2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O717" s="136"/>
      <c r="P717" s="136"/>
      <c r="Q717" s="136"/>
      <c r="R717" s="136"/>
      <c r="S717" s="136"/>
      <c r="T717" s="136"/>
      <c r="U717" s="136"/>
      <c r="V717" s="136"/>
    </row>
    <row r="718" spans="1:22" ht="15.75" customHeight="1" x14ac:dyDescent="0.2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O718" s="136"/>
      <c r="P718" s="136"/>
      <c r="Q718" s="136"/>
      <c r="R718" s="136"/>
      <c r="S718" s="136"/>
      <c r="T718" s="136"/>
      <c r="U718" s="136"/>
      <c r="V718" s="136"/>
    </row>
    <row r="719" spans="1:22" ht="15.75" customHeight="1" x14ac:dyDescent="0.2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O719" s="136"/>
      <c r="P719" s="136"/>
      <c r="Q719" s="136"/>
      <c r="R719" s="136"/>
      <c r="S719" s="136"/>
      <c r="T719" s="136"/>
      <c r="U719" s="136"/>
      <c r="V719" s="136"/>
    </row>
    <row r="720" spans="1:22" ht="15.75" customHeight="1" x14ac:dyDescent="0.2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6"/>
      <c r="P720" s="136"/>
      <c r="Q720" s="136"/>
      <c r="R720" s="136"/>
      <c r="S720" s="136"/>
      <c r="T720" s="136"/>
      <c r="U720" s="136"/>
      <c r="V720" s="136"/>
    </row>
    <row r="721" spans="1:22" ht="15.75" customHeight="1" x14ac:dyDescent="0.2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6"/>
      <c r="P721" s="136"/>
      <c r="Q721" s="136"/>
      <c r="R721" s="136"/>
      <c r="S721" s="136"/>
      <c r="T721" s="136"/>
      <c r="U721" s="136"/>
      <c r="V721" s="136"/>
    </row>
    <row r="722" spans="1:22" ht="15.75" customHeight="1" x14ac:dyDescent="0.2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6"/>
      <c r="P722" s="136"/>
      <c r="Q722" s="136"/>
      <c r="R722" s="136"/>
      <c r="S722" s="136"/>
      <c r="T722" s="136"/>
      <c r="U722" s="136"/>
      <c r="V722" s="136"/>
    </row>
    <row r="723" spans="1:22" ht="15.75" customHeight="1" x14ac:dyDescent="0.2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6"/>
      <c r="P723" s="136"/>
      <c r="Q723" s="136"/>
      <c r="R723" s="136"/>
      <c r="S723" s="136"/>
      <c r="T723" s="136"/>
      <c r="U723" s="136"/>
      <c r="V723" s="136"/>
    </row>
    <row r="724" spans="1:22" ht="15.75" customHeight="1" x14ac:dyDescent="0.2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6"/>
      <c r="P724" s="136"/>
      <c r="Q724" s="136"/>
      <c r="R724" s="136"/>
      <c r="S724" s="136"/>
      <c r="T724" s="136"/>
      <c r="U724" s="136"/>
      <c r="V724" s="136"/>
    </row>
    <row r="725" spans="1:22" ht="15.75" customHeight="1" x14ac:dyDescent="0.2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O725" s="136"/>
      <c r="P725" s="136"/>
      <c r="Q725" s="136"/>
      <c r="R725" s="136"/>
      <c r="S725" s="136"/>
      <c r="T725" s="136"/>
      <c r="U725" s="136"/>
      <c r="V725" s="136"/>
    </row>
    <row r="726" spans="1:22" ht="15.75" customHeight="1" x14ac:dyDescent="0.2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O726" s="136"/>
      <c r="P726" s="136"/>
      <c r="Q726" s="136"/>
      <c r="R726" s="136"/>
      <c r="S726" s="136"/>
      <c r="T726" s="136"/>
      <c r="U726" s="136"/>
      <c r="V726" s="136"/>
    </row>
    <row r="727" spans="1:22" ht="15.75" customHeight="1" x14ac:dyDescent="0.2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O727" s="136"/>
      <c r="P727" s="136"/>
      <c r="Q727" s="136"/>
      <c r="R727" s="136"/>
      <c r="S727" s="136"/>
      <c r="T727" s="136"/>
      <c r="U727" s="136"/>
      <c r="V727" s="136"/>
    </row>
    <row r="728" spans="1:22" ht="15.75" customHeight="1" x14ac:dyDescent="0.2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O728" s="136"/>
      <c r="P728" s="136"/>
      <c r="Q728" s="136"/>
      <c r="R728" s="136"/>
      <c r="S728" s="136"/>
      <c r="T728" s="136"/>
      <c r="U728" s="136"/>
      <c r="V728" s="136"/>
    </row>
    <row r="729" spans="1:22" ht="15.75" customHeight="1" x14ac:dyDescent="0.2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  <c r="P729" s="136"/>
      <c r="Q729" s="136"/>
      <c r="R729" s="136"/>
      <c r="S729" s="136"/>
      <c r="T729" s="136"/>
      <c r="U729" s="136"/>
      <c r="V729" s="136"/>
    </row>
    <row r="730" spans="1:22" ht="15.75" customHeight="1" x14ac:dyDescent="0.2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  <c r="P730" s="136"/>
      <c r="Q730" s="136"/>
      <c r="R730" s="136"/>
      <c r="S730" s="136"/>
      <c r="T730" s="136"/>
      <c r="U730" s="136"/>
      <c r="V730" s="136"/>
    </row>
    <row r="731" spans="1:22" ht="15.75" customHeight="1" x14ac:dyDescent="0.2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  <c r="Q731" s="136"/>
      <c r="R731" s="136"/>
      <c r="S731" s="136"/>
      <c r="T731" s="136"/>
      <c r="U731" s="136"/>
      <c r="V731" s="136"/>
    </row>
    <row r="732" spans="1:22" ht="15.75" customHeight="1" x14ac:dyDescent="0.2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</row>
    <row r="733" spans="1:22" ht="15.75" customHeight="1" x14ac:dyDescent="0.2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O733" s="136"/>
      <c r="P733" s="136"/>
      <c r="Q733" s="136"/>
      <c r="R733" s="136"/>
      <c r="S733" s="136"/>
      <c r="T733" s="136"/>
      <c r="U733" s="136"/>
      <c r="V733" s="136"/>
    </row>
    <row r="734" spans="1:22" ht="15.75" customHeight="1" x14ac:dyDescent="0.2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O734" s="136"/>
      <c r="P734" s="136"/>
      <c r="Q734" s="136"/>
      <c r="R734" s="136"/>
      <c r="S734" s="136"/>
      <c r="T734" s="136"/>
      <c r="U734" s="136"/>
      <c r="V734" s="136"/>
    </row>
    <row r="735" spans="1:22" ht="15.75" customHeight="1" x14ac:dyDescent="0.2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O735" s="136"/>
      <c r="P735" s="136"/>
      <c r="Q735" s="136"/>
      <c r="R735" s="136"/>
      <c r="S735" s="136"/>
      <c r="T735" s="136"/>
      <c r="U735" s="136"/>
      <c r="V735" s="136"/>
    </row>
    <row r="736" spans="1:22" ht="15.75" customHeight="1" x14ac:dyDescent="0.2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O736" s="136"/>
      <c r="P736" s="136"/>
      <c r="Q736" s="136"/>
      <c r="R736" s="136"/>
      <c r="S736" s="136"/>
      <c r="T736" s="136"/>
      <c r="U736" s="136"/>
      <c r="V736" s="136"/>
    </row>
    <row r="737" spans="1:22" ht="15.75" customHeight="1" x14ac:dyDescent="0.2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O737" s="136"/>
      <c r="P737" s="136"/>
      <c r="Q737" s="136"/>
      <c r="R737" s="136"/>
      <c r="S737" s="136"/>
      <c r="T737" s="136"/>
      <c r="U737" s="136"/>
      <c r="V737" s="136"/>
    </row>
    <row r="738" spans="1:22" ht="15.75" customHeight="1" x14ac:dyDescent="0.2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O738" s="136"/>
      <c r="P738" s="136"/>
      <c r="Q738" s="136"/>
      <c r="R738" s="136"/>
      <c r="S738" s="136"/>
      <c r="T738" s="136"/>
      <c r="U738" s="136"/>
      <c r="V738" s="136"/>
    </row>
    <row r="739" spans="1:22" ht="15.75" customHeight="1" x14ac:dyDescent="0.2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O739" s="136"/>
      <c r="P739" s="136"/>
      <c r="Q739" s="136"/>
      <c r="R739" s="136"/>
      <c r="S739" s="136"/>
      <c r="T739" s="136"/>
      <c r="U739" s="136"/>
      <c r="V739" s="136"/>
    </row>
    <row r="740" spans="1:22" ht="15.75" customHeight="1" x14ac:dyDescent="0.2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O740" s="136"/>
      <c r="P740" s="136"/>
      <c r="Q740" s="136"/>
      <c r="R740" s="136"/>
      <c r="S740" s="136"/>
      <c r="T740" s="136"/>
      <c r="U740" s="136"/>
      <c r="V740" s="136"/>
    </row>
    <row r="741" spans="1:22" ht="15.75" customHeight="1" x14ac:dyDescent="0.2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O741" s="136"/>
      <c r="P741" s="136"/>
      <c r="Q741" s="136"/>
      <c r="R741" s="136"/>
      <c r="S741" s="136"/>
      <c r="T741" s="136"/>
      <c r="U741" s="136"/>
      <c r="V741" s="136"/>
    </row>
    <row r="742" spans="1:22" ht="15.75" customHeight="1" x14ac:dyDescent="0.2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O742" s="136"/>
      <c r="P742" s="136"/>
      <c r="Q742" s="136"/>
      <c r="R742" s="136"/>
      <c r="S742" s="136"/>
      <c r="T742" s="136"/>
      <c r="U742" s="136"/>
      <c r="V742" s="136"/>
    </row>
    <row r="743" spans="1:22" ht="15.75" customHeight="1" x14ac:dyDescent="0.2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6"/>
      <c r="P743" s="136"/>
      <c r="Q743" s="136"/>
      <c r="R743" s="136"/>
      <c r="S743" s="136"/>
      <c r="T743" s="136"/>
      <c r="U743" s="136"/>
      <c r="V743" s="136"/>
    </row>
    <row r="744" spans="1:22" ht="15.75" customHeight="1" x14ac:dyDescent="0.2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6"/>
      <c r="P744" s="136"/>
      <c r="Q744" s="136"/>
      <c r="R744" s="136"/>
      <c r="S744" s="136"/>
      <c r="T744" s="136"/>
      <c r="U744" s="136"/>
      <c r="V744" s="136"/>
    </row>
    <row r="745" spans="1:22" ht="15.75" customHeight="1" x14ac:dyDescent="0.2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6"/>
      <c r="P745" s="136"/>
      <c r="Q745" s="136"/>
      <c r="R745" s="136"/>
      <c r="S745" s="136"/>
      <c r="T745" s="136"/>
      <c r="U745" s="136"/>
      <c r="V745" s="136"/>
    </row>
    <row r="746" spans="1:22" ht="15.75" customHeight="1" x14ac:dyDescent="0.2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6"/>
      <c r="P746" s="136"/>
      <c r="Q746" s="136"/>
      <c r="R746" s="136"/>
      <c r="S746" s="136"/>
      <c r="T746" s="136"/>
      <c r="U746" s="136"/>
      <c r="V746" s="136"/>
    </row>
    <row r="747" spans="1:22" ht="15.75" customHeight="1" x14ac:dyDescent="0.2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6"/>
      <c r="P747" s="136"/>
      <c r="Q747" s="136"/>
      <c r="R747" s="136"/>
      <c r="S747" s="136"/>
      <c r="T747" s="136"/>
      <c r="U747" s="136"/>
      <c r="V747" s="136"/>
    </row>
    <row r="748" spans="1:22" ht="15.75" customHeight="1" x14ac:dyDescent="0.2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O748" s="136"/>
      <c r="P748" s="136"/>
      <c r="Q748" s="136"/>
      <c r="R748" s="136"/>
      <c r="S748" s="136"/>
      <c r="T748" s="136"/>
      <c r="U748" s="136"/>
      <c r="V748" s="136"/>
    </row>
    <row r="749" spans="1:22" ht="15.75" customHeight="1" x14ac:dyDescent="0.2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</row>
    <row r="750" spans="1:22" ht="15.75" customHeight="1" x14ac:dyDescent="0.2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O750" s="136"/>
      <c r="P750" s="136"/>
      <c r="Q750" s="136"/>
      <c r="R750" s="136"/>
      <c r="S750" s="136"/>
      <c r="T750" s="136"/>
      <c r="U750" s="136"/>
      <c r="V750" s="136"/>
    </row>
    <row r="751" spans="1:22" ht="15.75" customHeight="1" x14ac:dyDescent="0.2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O751" s="136"/>
      <c r="P751" s="136"/>
      <c r="Q751" s="136"/>
      <c r="R751" s="136"/>
      <c r="S751" s="136"/>
      <c r="T751" s="136"/>
      <c r="U751" s="136"/>
      <c r="V751" s="136"/>
    </row>
    <row r="752" spans="1:22" ht="15.75" customHeight="1" x14ac:dyDescent="0.2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O752" s="136"/>
      <c r="P752" s="136"/>
      <c r="Q752" s="136"/>
      <c r="R752" s="136"/>
      <c r="S752" s="136"/>
      <c r="T752" s="136"/>
      <c r="U752" s="136"/>
      <c r="V752" s="136"/>
    </row>
    <row r="753" spans="1:22" ht="15.75" customHeight="1" x14ac:dyDescent="0.2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O753" s="136"/>
      <c r="P753" s="136"/>
      <c r="Q753" s="136"/>
      <c r="R753" s="136"/>
      <c r="S753" s="136"/>
      <c r="T753" s="136"/>
      <c r="U753" s="136"/>
      <c r="V753" s="136"/>
    </row>
    <row r="754" spans="1:22" ht="15.75" customHeight="1" x14ac:dyDescent="0.2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T754" s="136"/>
      <c r="U754" s="136"/>
      <c r="V754" s="136"/>
    </row>
    <row r="755" spans="1:22" ht="15.75" customHeight="1" x14ac:dyDescent="0.2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6"/>
      <c r="U755" s="136"/>
      <c r="V755" s="136"/>
    </row>
    <row r="756" spans="1:22" ht="15.75" customHeight="1" x14ac:dyDescent="0.2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  <c r="S756" s="136"/>
      <c r="T756" s="136"/>
      <c r="U756" s="136"/>
      <c r="V756" s="136"/>
    </row>
    <row r="757" spans="1:22" ht="15.75" customHeight="1" x14ac:dyDescent="0.2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O757" s="136"/>
      <c r="P757" s="136"/>
      <c r="Q757" s="136"/>
      <c r="R757" s="136"/>
      <c r="S757" s="136"/>
      <c r="T757" s="136"/>
      <c r="U757" s="136"/>
      <c r="V757" s="136"/>
    </row>
    <row r="758" spans="1:22" ht="15.75" customHeight="1" x14ac:dyDescent="0.2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</row>
    <row r="759" spans="1:22" ht="15.75" customHeight="1" x14ac:dyDescent="0.2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O759" s="136"/>
      <c r="P759" s="136"/>
      <c r="Q759" s="136"/>
      <c r="R759" s="136"/>
      <c r="S759" s="136"/>
      <c r="T759" s="136"/>
      <c r="U759" s="136"/>
      <c r="V759" s="136"/>
    </row>
    <row r="760" spans="1:22" ht="15.75" customHeight="1" x14ac:dyDescent="0.2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O760" s="136"/>
      <c r="P760" s="136"/>
      <c r="Q760" s="136"/>
      <c r="R760" s="136"/>
      <c r="S760" s="136"/>
      <c r="T760" s="136"/>
      <c r="U760" s="136"/>
      <c r="V760" s="136"/>
    </row>
    <row r="761" spans="1:22" ht="15.75" customHeight="1" x14ac:dyDescent="0.2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O761" s="136"/>
      <c r="P761" s="136"/>
      <c r="Q761" s="136"/>
      <c r="R761" s="136"/>
      <c r="S761" s="136"/>
      <c r="T761" s="136"/>
      <c r="U761" s="136"/>
      <c r="V761" s="136"/>
    </row>
    <row r="762" spans="1:22" ht="15.75" customHeight="1" x14ac:dyDescent="0.2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  <c r="Q762" s="136"/>
      <c r="R762" s="136"/>
      <c r="S762" s="136"/>
      <c r="T762" s="136"/>
      <c r="U762" s="136"/>
      <c r="V762" s="136"/>
    </row>
    <row r="763" spans="1:22" ht="15.75" customHeight="1" x14ac:dyDescent="0.2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O763" s="136"/>
      <c r="P763" s="136"/>
      <c r="Q763" s="136"/>
      <c r="R763" s="136"/>
      <c r="S763" s="136"/>
      <c r="T763" s="136"/>
      <c r="U763" s="136"/>
      <c r="V763" s="136"/>
    </row>
    <row r="764" spans="1:22" ht="15.75" customHeight="1" x14ac:dyDescent="0.2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O764" s="136"/>
      <c r="P764" s="136"/>
      <c r="Q764" s="136"/>
      <c r="R764" s="136"/>
      <c r="S764" s="136"/>
      <c r="T764" s="136"/>
      <c r="U764" s="136"/>
      <c r="V764" s="136"/>
    </row>
    <row r="765" spans="1:22" ht="15.75" customHeight="1" x14ac:dyDescent="0.2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</row>
    <row r="766" spans="1:22" ht="15.75" customHeight="1" x14ac:dyDescent="0.2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</row>
    <row r="767" spans="1:22" ht="15.75" customHeight="1" x14ac:dyDescent="0.2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</row>
    <row r="768" spans="1:22" ht="15.75" customHeight="1" x14ac:dyDescent="0.2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</row>
    <row r="769" spans="1:22" ht="15.75" customHeight="1" x14ac:dyDescent="0.2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</row>
    <row r="770" spans="1:22" ht="15.75" customHeight="1" x14ac:dyDescent="0.2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6"/>
      <c r="P770" s="136"/>
      <c r="Q770" s="136"/>
      <c r="R770" s="136"/>
      <c r="S770" s="136"/>
      <c r="T770" s="136"/>
      <c r="U770" s="136"/>
      <c r="V770" s="136"/>
    </row>
    <row r="771" spans="1:22" ht="15.75" customHeight="1" x14ac:dyDescent="0.2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6"/>
      <c r="U771" s="136"/>
      <c r="V771" s="136"/>
    </row>
    <row r="772" spans="1:22" ht="15.75" customHeight="1" x14ac:dyDescent="0.2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O772" s="136"/>
      <c r="P772" s="136"/>
      <c r="Q772" s="136"/>
      <c r="R772" s="136"/>
      <c r="S772" s="136"/>
      <c r="T772" s="136"/>
      <c r="U772" s="136"/>
      <c r="V772" s="136"/>
    </row>
    <row r="773" spans="1:22" ht="15.75" customHeight="1" x14ac:dyDescent="0.2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6"/>
    </row>
    <row r="774" spans="1:22" ht="15.75" customHeight="1" x14ac:dyDescent="0.2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O774" s="136"/>
      <c r="P774" s="136"/>
      <c r="Q774" s="136"/>
      <c r="R774" s="136"/>
      <c r="S774" s="136"/>
      <c r="T774" s="136"/>
      <c r="U774" s="136"/>
      <c r="V774" s="136"/>
    </row>
    <row r="775" spans="1:22" ht="15.75" customHeight="1" x14ac:dyDescent="0.2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O775" s="136"/>
      <c r="P775" s="136"/>
      <c r="Q775" s="136"/>
      <c r="R775" s="136"/>
      <c r="S775" s="136"/>
      <c r="T775" s="136"/>
      <c r="U775" s="136"/>
      <c r="V775" s="136"/>
    </row>
    <row r="776" spans="1:22" ht="15.75" customHeight="1" x14ac:dyDescent="0.2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O776" s="136"/>
      <c r="P776" s="136"/>
      <c r="Q776" s="136"/>
      <c r="R776" s="136"/>
      <c r="S776" s="136"/>
      <c r="T776" s="136"/>
      <c r="U776" s="136"/>
      <c r="V776" s="136"/>
    </row>
    <row r="777" spans="1:22" ht="15.75" customHeight="1" x14ac:dyDescent="0.2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O777" s="136"/>
      <c r="P777" s="136"/>
      <c r="Q777" s="136"/>
      <c r="R777" s="136"/>
      <c r="S777" s="136"/>
      <c r="T777" s="136"/>
      <c r="U777" s="136"/>
      <c r="V777" s="136"/>
    </row>
    <row r="778" spans="1:22" ht="15.75" customHeight="1" x14ac:dyDescent="0.2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O778" s="136"/>
      <c r="P778" s="136"/>
      <c r="Q778" s="136"/>
      <c r="R778" s="136"/>
      <c r="S778" s="136"/>
      <c r="T778" s="136"/>
      <c r="U778" s="136"/>
      <c r="V778" s="136"/>
    </row>
    <row r="779" spans="1:22" ht="15.75" customHeight="1" x14ac:dyDescent="0.2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  <c r="S779" s="136"/>
      <c r="T779" s="136"/>
      <c r="U779" s="136"/>
      <c r="V779" s="136"/>
    </row>
    <row r="780" spans="1:22" ht="15.75" customHeight="1" x14ac:dyDescent="0.2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O780" s="136"/>
      <c r="P780" s="136"/>
      <c r="Q780" s="136"/>
      <c r="R780" s="136"/>
      <c r="S780" s="136"/>
      <c r="T780" s="136"/>
      <c r="U780" s="136"/>
      <c r="V780" s="136"/>
    </row>
    <row r="781" spans="1:22" ht="15.75" customHeight="1" x14ac:dyDescent="0.2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O781" s="136"/>
      <c r="P781" s="136"/>
      <c r="Q781" s="136"/>
      <c r="R781" s="136"/>
      <c r="S781" s="136"/>
      <c r="T781" s="136"/>
      <c r="U781" s="136"/>
      <c r="V781" s="136"/>
    </row>
    <row r="782" spans="1:22" ht="15.75" customHeight="1" x14ac:dyDescent="0.2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O782" s="136"/>
      <c r="P782" s="136"/>
      <c r="Q782" s="136"/>
      <c r="R782" s="136"/>
      <c r="S782" s="136"/>
      <c r="T782" s="136"/>
      <c r="U782" s="136"/>
      <c r="V782" s="136"/>
    </row>
    <row r="783" spans="1:22" ht="15.75" customHeight="1" x14ac:dyDescent="0.2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O783" s="136"/>
      <c r="P783" s="136"/>
      <c r="Q783" s="136"/>
      <c r="R783" s="136"/>
      <c r="S783" s="136"/>
      <c r="T783" s="136"/>
      <c r="U783" s="136"/>
      <c r="V783" s="136"/>
    </row>
    <row r="784" spans="1:22" ht="15.75" customHeight="1" x14ac:dyDescent="0.2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O784" s="136"/>
      <c r="P784" s="136"/>
      <c r="Q784" s="136"/>
      <c r="R784" s="136"/>
      <c r="S784" s="136"/>
      <c r="T784" s="136"/>
      <c r="U784" s="136"/>
      <c r="V784" s="136"/>
    </row>
    <row r="785" spans="1:22" ht="15.75" customHeight="1" x14ac:dyDescent="0.2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O785" s="136"/>
      <c r="P785" s="136"/>
      <c r="Q785" s="136"/>
      <c r="R785" s="136"/>
      <c r="S785" s="136"/>
      <c r="T785" s="136"/>
      <c r="U785" s="136"/>
      <c r="V785" s="136"/>
    </row>
    <row r="786" spans="1:22" ht="15.75" customHeight="1" x14ac:dyDescent="0.2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O786" s="136"/>
      <c r="P786" s="136"/>
      <c r="Q786" s="136"/>
      <c r="R786" s="136"/>
      <c r="S786" s="136"/>
      <c r="T786" s="136"/>
      <c r="U786" s="136"/>
      <c r="V786" s="136"/>
    </row>
    <row r="787" spans="1:22" ht="15.75" customHeight="1" x14ac:dyDescent="0.2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O787" s="136"/>
      <c r="P787" s="136"/>
      <c r="Q787" s="136"/>
      <c r="R787" s="136"/>
      <c r="S787" s="136"/>
      <c r="T787" s="136"/>
      <c r="U787" s="136"/>
      <c r="V787" s="136"/>
    </row>
    <row r="788" spans="1:22" ht="15.75" customHeight="1" x14ac:dyDescent="0.2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O788" s="136"/>
      <c r="P788" s="136"/>
      <c r="Q788" s="136"/>
      <c r="R788" s="136"/>
      <c r="S788" s="136"/>
      <c r="T788" s="136"/>
      <c r="U788" s="136"/>
      <c r="V788" s="136"/>
    </row>
    <row r="789" spans="1:22" ht="15.75" customHeight="1" x14ac:dyDescent="0.2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6"/>
      <c r="P789" s="136"/>
      <c r="Q789" s="136"/>
      <c r="R789" s="136"/>
      <c r="S789" s="136"/>
      <c r="T789" s="136"/>
      <c r="U789" s="136"/>
      <c r="V789" s="136"/>
    </row>
    <row r="790" spans="1:22" ht="15.75" customHeight="1" x14ac:dyDescent="0.2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6"/>
      <c r="P790" s="136"/>
      <c r="Q790" s="136"/>
      <c r="R790" s="136"/>
      <c r="S790" s="136"/>
      <c r="T790" s="136"/>
      <c r="U790" s="136"/>
      <c r="V790" s="136"/>
    </row>
    <row r="791" spans="1:22" ht="15.75" customHeight="1" x14ac:dyDescent="0.2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6"/>
      <c r="P791" s="136"/>
      <c r="Q791" s="136"/>
      <c r="R791" s="136"/>
      <c r="S791" s="136"/>
      <c r="T791" s="136"/>
      <c r="U791" s="136"/>
      <c r="V791" s="136"/>
    </row>
    <row r="792" spans="1:22" ht="15.75" customHeight="1" x14ac:dyDescent="0.2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6"/>
    </row>
    <row r="793" spans="1:22" ht="15.75" customHeight="1" x14ac:dyDescent="0.2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6"/>
      <c r="P793" s="136"/>
      <c r="Q793" s="136"/>
      <c r="R793" s="136"/>
      <c r="S793" s="136"/>
      <c r="T793" s="136"/>
      <c r="U793" s="136"/>
      <c r="V793" s="136"/>
    </row>
    <row r="794" spans="1:22" ht="15.75" customHeight="1" x14ac:dyDescent="0.2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O794" s="136"/>
      <c r="P794" s="136"/>
      <c r="Q794" s="136"/>
      <c r="R794" s="136"/>
      <c r="S794" s="136"/>
      <c r="T794" s="136"/>
      <c r="U794" s="136"/>
      <c r="V794" s="136"/>
    </row>
    <row r="795" spans="1:22" ht="15.75" customHeight="1" x14ac:dyDescent="0.2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O795" s="136"/>
      <c r="P795" s="136"/>
      <c r="Q795" s="136"/>
      <c r="R795" s="136"/>
      <c r="S795" s="136"/>
      <c r="T795" s="136"/>
      <c r="U795" s="136"/>
      <c r="V795" s="136"/>
    </row>
    <row r="796" spans="1:22" ht="15.75" customHeight="1" x14ac:dyDescent="0.2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O796" s="136"/>
      <c r="P796" s="136"/>
      <c r="Q796" s="136"/>
      <c r="R796" s="136"/>
      <c r="S796" s="136"/>
      <c r="T796" s="136"/>
      <c r="U796" s="136"/>
      <c r="V796" s="136"/>
    </row>
    <row r="797" spans="1:22" ht="15.75" customHeight="1" x14ac:dyDescent="0.2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O797" s="136"/>
      <c r="P797" s="136"/>
      <c r="Q797" s="136"/>
      <c r="R797" s="136"/>
      <c r="S797" s="136"/>
      <c r="T797" s="136"/>
      <c r="U797" s="136"/>
      <c r="V797" s="136"/>
    </row>
    <row r="798" spans="1:22" ht="15.75" customHeight="1" x14ac:dyDescent="0.2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O798" s="136"/>
      <c r="P798" s="136"/>
      <c r="Q798" s="136"/>
      <c r="R798" s="136"/>
      <c r="S798" s="136"/>
      <c r="T798" s="136"/>
      <c r="U798" s="136"/>
      <c r="V798" s="136"/>
    </row>
    <row r="799" spans="1:22" ht="15.75" customHeight="1" x14ac:dyDescent="0.2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O799" s="136"/>
      <c r="P799" s="136"/>
      <c r="Q799" s="136"/>
      <c r="R799" s="136"/>
      <c r="S799" s="136"/>
      <c r="T799" s="136"/>
      <c r="U799" s="136"/>
      <c r="V799" s="136"/>
    </row>
    <row r="800" spans="1:22" ht="15.75" customHeight="1" x14ac:dyDescent="0.2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O800" s="136"/>
      <c r="P800" s="136"/>
      <c r="Q800" s="136"/>
      <c r="R800" s="136"/>
      <c r="S800" s="136"/>
      <c r="T800" s="136"/>
      <c r="U800" s="136"/>
      <c r="V800" s="136"/>
    </row>
    <row r="801" spans="1:22" ht="15.75" customHeight="1" x14ac:dyDescent="0.2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136"/>
      <c r="S801" s="136"/>
      <c r="T801" s="136"/>
      <c r="U801" s="136"/>
      <c r="V801" s="136"/>
    </row>
    <row r="802" spans="1:22" ht="15.75" customHeight="1" x14ac:dyDescent="0.2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</row>
    <row r="803" spans="1:22" ht="15.75" customHeight="1" x14ac:dyDescent="0.2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</row>
    <row r="804" spans="1:22" ht="15.75" customHeight="1" x14ac:dyDescent="0.2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</row>
    <row r="805" spans="1:22" ht="15.75" customHeight="1" x14ac:dyDescent="0.2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</row>
    <row r="806" spans="1:22" ht="15.75" customHeight="1" x14ac:dyDescent="0.2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</row>
    <row r="807" spans="1:22" ht="15.75" customHeight="1" x14ac:dyDescent="0.2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</row>
    <row r="808" spans="1:22" ht="15.75" customHeight="1" x14ac:dyDescent="0.2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</row>
    <row r="809" spans="1:22" ht="15.75" customHeight="1" x14ac:dyDescent="0.2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</row>
    <row r="810" spans="1:22" ht="15.75" customHeight="1" x14ac:dyDescent="0.2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</row>
    <row r="811" spans="1:22" ht="15.75" customHeight="1" x14ac:dyDescent="0.2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</row>
    <row r="812" spans="1:22" ht="15.75" customHeight="1" x14ac:dyDescent="0.2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</row>
    <row r="813" spans="1:22" ht="15.75" customHeight="1" x14ac:dyDescent="0.2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</row>
    <row r="814" spans="1:22" ht="15.75" customHeight="1" x14ac:dyDescent="0.2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</row>
    <row r="815" spans="1:22" ht="15.75" customHeight="1" x14ac:dyDescent="0.2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</row>
    <row r="816" spans="1:22" ht="15.75" customHeight="1" x14ac:dyDescent="0.2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</row>
    <row r="817" spans="1:22" ht="15.75" customHeight="1" x14ac:dyDescent="0.2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</row>
    <row r="818" spans="1:22" ht="15.75" customHeight="1" x14ac:dyDescent="0.2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</row>
    <row r="819" spans="1:22" ht="15.75" customHeight="1" x14ac:dyDescent="0.2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</row>
    <row r="820" spans="1:22" ht="15.75" customHeight="1" x14ac:dyDescent="0.2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</row>
    <row r="821" spans="1:22" ht="15.75" customHeight="1" x14ac:dyDescent="0.2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</row>
    <row r="822" spans="1:22" ht="15.75" customHeight="1" x14ac:dyDescent="0.2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O822" s="136"/>
      <c r="P822" s="136"/>
      <c r="Q822" s="136"/>
      <c r="R822" s="136"/>
      <c r="S822" s="136"/>
      <c r="T822" s="136"/>
      <c r="U822" s="136"/>
      <c r="V822" s="136"/>
    </row>
    <row r="823" spans="1:22" ht="15.75" customHeight="1" x14ac:dyDescent="0.2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O823" s="136"/>
      <c r="P823" s="136"/>
      <c r="Q823" s="136"/>
      <c r="R823" s="136"/>
      <c r="S823" s="136"/>
      <c r="T823" s="136"/>
      <c r="U823" s="136"/>
      <c r="V823" s="136"/>
    </row>
    <row r="824" spans="1:22" ht="15.75" customHeight="1" x14ac:dyDescent="0.2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</row>
    <row r="825" spans="1:22" ht="15.75" customHeight="1" x14ac:dyDescent="0.2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</row>
    <row r="826" spans="1:22" ht="15.75" customHeight="1" x14ac:dyDescent="0.2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</row>
    <row r="827" spans="1:22" ht="15.75" customHeight="1" x14ac:dyDescent="0.2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</row>
    <row r="828" spans="1:22" ht="15.75" customHeight="1" x14ac:dyDescent="0.2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</row>
    <row r="829" spans="1:22" ht="15.75" customHeight="1" x14ac:dyDescent="0.2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O829" s="136"/>
      <c r="P829" s="136"/>
      <c r="Q829" s="136"/>
      <c r="R829" s="136"/>
      <c r="S829" s="136"/>
      <c r="T829" s="136"/>
      <c r="U829" s="136"/>
      <c r="V829" s="136"/>
    </row>
    <row r="830" spans="1:22" ht="15.75" customHeight="1" x14ac:dyDescent="0.2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O830" s="136"/>
      <c r="P830" s="136"/>
      <c r="Q830" s="136"/>
      <c r="R830" s="136"/>
      <c r="S830" s="136"/>
      <c r="T830" s="136"/>
      <c r="U830" s="136"/>
      <c r="V830" s="136"/>
    </row>
    <row r="831" spans="1:22" ht="15.75" customHeight="1" x14ac:dyDescent="0.2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O831" s="136"/>
      <c r="P831" s="136"/>
      <c r="Q831" s="136"/>
      <c r="R831" s="136"/>
      <c r="S831" s="136"/>
      <c r="T831" s="136"/>
      <c r="U831" s="136"/>
      <c r="V831" s="136"/>
    </row>
    <row r="832" spans="1:22" ht="15.75" customHeight="1" x14ac:dyDescent="0.2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O832" s="136"/>
      <c r="P832" s="136"/>
      <c r="Q832" s="136"/>
      <c r="R832" s="136"/>
      <c r="S832" s="136"/>
      <c r="T832" s="136"/>
      <c r="U832" s="136"/>
      <c r="V832" s="136"/>
    </row>
    <row r="833" spans="1:22" ht="15.75" customHeight="1" x14ac:dyDescent="0.2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O833" s="136"/>
      <c r="P833" s="136"/>
      <c r="Q833" s="136"/>
      <c r="R833" s="136"/>
      <c r="S833" s="136"/>
      <c r="T833" s="136"/>
      <c r="U833" s="136"/>
      <c r="V833" s="136"/>
    </row>
    <row r="834" spans="1:22" ht="15.75" customHeight="1" x14ac:dyDescent="0.2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O834" s="136"/>
      <c r="P834" s="136"/>
      <c r="Q834" s="136"/>
      <c r="R834" s="136"/>
      <c r="S834" s="136"/>
      <c r="T834" s="136"/>
      <c r="U834" s="136"/>
      <c r="V834" s="136"/>
    </row>
    <row r="835" spans="1:22" ht="15.75" customHeight="1" x14ac:dyDescent="0.2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  <c r="Q835" s="136"/>
      <c r="R835" s="136"/>
      <c r="S835" s="136"/>
      <c r="T835" s="136"/>
      <c r="U835" s="136"/>
      <c r="V835" s="136"/>
    </row>
    <row r="836" spans="1:22" ht="15.75" customHeight="1" x14ac:dyDescent="0.2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6"/>
      <c r="P836" s="136"/>
      <c r="Q836" s="136"/>
      <c r="R836" s="136"/>
      <c r="S836" s="136"/>
      <c r="T836" s="136"/>
      <c r="U836" s="136"/>
      <c r="V836" s="136"/>
    </row>
    <row r="837" spans="1:22" ht="15.75" customHeight="1" x14ac:dyDescent="0.2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6"/>
      <c r="P837" s="136"/>
      <c r="Q837" s="136"/>
      <c r="R837" s="136"/>
      <c r="S837" s="136"/>
      <c r="T837" s="136"/>
      <c r="U837" s="136"/>
      <c r="V837" s="136"/>
    </row>
    <row r="838" spans="1:22" ht="15.75" customHeight="1" x14ac:dyDescent="0.2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6"/>
      <c r="P838" s="136"/>
      <c r="Q838" s="136"/>
      <c r="R838" s="136"/>
      <c r="S838" s="136"/>
      <c r="T838" s="136"/>
      <c r="U838" s="136"/>
      <c r="V838" s="136"/>
    </row>
    <row r="839" spans="1:22" ht="15.75" customHeight="1" x14ac:dyDescent="0.2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6"/>
      <c r="P839" s="136"/>
      <c r="Q839" s="136"/>
      <c r="R839" s="136"/>
      <c r="S839" s="136"/>
      <c r="T839" s="136"/>
      <c r="U839" s="136"/>
      <c r="V839" s="136"/>
    </row>
    <row r="840" spans="1:22" ht="15.75" customHeight="1" x14ac:dyDescent="0.2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6"/>
      <c r="P840" s="136"/>
      <c r="Q840" s="136"/>
      <c r="R840" s="136"/>
      <c r="S840" s="136"/>
      <c r="T840" s="136"/>
      <c r="U840" s="136"/>
      <c r="V840" s="136"/>
    </row>
    <row r="841" spans="1:22" ht="15.75" customHeight="1" x14ac:dyDescent="0.2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6"/>
      <c r="P841" s="136"/>
      <c r="Q841" s="136"/>
      <c r="R841" s="136"/>
      <c r="S841" s="136"/>
      <c r="T841" s="136"/>
      <c r="U841" s="136"/>
      <c r="V841" s="136"/>
    </row>
    <row r="842" spans="1:22" ht="15.75" customHeight="1" x14ac:dyDescent="0.2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6"/>
      <c r="P842" s="136"/>
      <c r="Q842" s="136"/>
      <c r="R842" s="136"/>
      <c r="S842" s="136"/>
      <c r="T842" s="136"/>
      <c r="U842" s="136"/>
      <c r="V842" s="136"/>
    </row>
    <row r="843" spans="1:22" ht="15.75" customHeight="1" x14ac:dyDescent="0.2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O843" s="136"/>
      <c r="P843" s="136"/>
      <c r="Q843" s="136"/>
      <c r="R843" s="136"/>
      <c r="S843" s="136"/>
      <c r="T843" s="136"/>
      <c r="U843" s="136"/>
      <c r="V843" s="136"/>
    </row>
    <row r="844" spans="1:22" ht="15.75" customHeight="1" x14ac:dyDescent="0.2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O844" s="136"/>
      <c r="P844" s="136"/>
      <c r="Q844" s="136"/>
      <c r="R844" s="136"/>
      <c r="S844" s="136"/>
      <c r="T844" s="136"/>
      <c r="U844" s="136"/>
      <c r="V844" s="136"/>
    </row>
    <row r="845" spans="1:22" ht="15.75" customHeight="1" x14ac:dyDescent="0.2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O845" s="136"/>
      <c r="P845" s="136"/>
      <c r="Q845" s="136"/>
      <c r="R845" s="136"/>
      <c r="S845" s="136"/>
      <c r="T845" s="136"/>
      <c r="U845" s="136"/>
      <c r="V845" s="136"/>
    </row>
    <row r="846" spans="1:22" ht="15.75" customHeight="1" x14ac:dyDescent="0.2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O846" s="136"/>
      <c r="P846" s="136"/>
      <c r="Q846" s="136"/>
      <c r="R846" s="136"/>
      <c r="S846" s="136"/>
      <c r="T846" s="136"/>
      <c r="U846" s="136"/>
      <c r="V846" s="136"/>
    </row>
    <row r="847" spans="1:22" ht="15.75" customHeight="1" x14ac:dyDescent="0.2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O847" s="136"/>
      <c r="P847" s="136"/>
      <c r="Q847" s="136"/>
      <c r="R847" s="136"/>
      <c r="S847" s="136"/>
      <c r="T847" s="136"/>
      <c r="U847" s="136"/>
      <c r="V847" s="136"/>
    </row>
    <row r="848" spans="1:22" ht="15.75" customHeight="1" x14ac:dyDescent="0.2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O848" s="136"/>
      <c r="P848" s="136"/>
      <c r="Q848" s="136"/>
      <c r="R848" s="136"/>
      <c r="S848" s="136"/>
      <c r="T848" s="136"/>
      <c r="U848" s="136"/>
      <c r="V848" s="136"/>
    </row>
    <row r="849" spans="1:22" ht="15.75" customHeight="1" x14ac:dyDescent="0.2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O849" s="136"/>
      <c r="P849" s="136"/>
      <c r="Q849" s="136"/>
      <c r="R849" s="136"/>
      <c r="S849" s="136"/>
      <c r="T849" s="136"/>
      <c r="U849" s="136"/>
      <c r="V849" s="136"/>
    </row>
    <row r="850" spans="1:22" ht="15.75" customHeight="1" x14ac:dyDescent="0.2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O850" s="136"/>
      <c r="P850" s="136"/>
      <c r="Q850" s="136"/>
      <c r="R850" s="136"/>
      <c r="S850" s="136"/>
      <c r="T850" s="136"/>
      <c r="U850" s="136"/>
      <c r="V850" s="136"/>
    </row>
    <row r="851" spans="1:22" ht="15.75" customHeight="1" x14ac:dyDescent="0.2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O851" s="136"/>
      <c r="P851" s="136"/>
      <c r="Q851" s="136"/>
      <c r="R851" s="136"/>
      <c r="S851" s="136"/>
      <c r="T851" s="136"/>
      <c r="U851" s="136"/>
      <c r="V851" s="136"/>
    </row>
    <row r="852" spans="1:22" ht="15.75" customHeight="1" x14ac:dyDescent="0.2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O852" s="136"/>
      <c r="P852" s="136"/>
      <c r="Q852" s="136"/>
      <c r="R852" s="136"/>
      <c r="S852" s="136"/>
      <c r="T852" s="136"/>
      <c r="U852" s="136"/>
      <c r="V852" s="136"/>
    </row>
    <row r="853" spans="1:22" ht="15.75" customHeight="1" x14ac:dyDescent="0.2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O853" s="136"/>
      <c r="P853" s="136"/>
      <c r="Q853" s="136"/>
      <c r="R853" s="136"/>
      <c r="S853" s="136"/>
      <c r="T853" s="136"/>
      <c r="U853" s="136"/>
      <c r="V853" s="136"/>
    </row>
    <row r="854" spans="1:22" ht="15.75" customHeight="1" x14ac:dyDescent="0.2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O854" s="136"/>
      <c r="P854" s="136"/>
      <c r="Q854" s="136"/>
      <c r="R854" s="136"/>
      <c r="S854" s="136"/>
      <c r="T854" s="136"/>
      <c r="U854" s="136"/>
      <c r="V854" s="136"/>
    </row>
    <row r="855" spans="1:22" ht="15.75" customHeight="1" x14ac:dyDescent="0.2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O855" s="136"/>
      <c r="P855" s="136"/>
      <c r="Q855" s="136"/>
      <c r="R855" s="136"/>
      <c r="S855" s="136"/>
      <c r="T855" s="136"/>
      <c r="U855" s="136"/>
      <c r="V855" s="136"/>
    </row>
    <row r="856" spans="1:22" ht="15.75" customHeight="1" x14ac:dyDescent="0.2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O856" s="136"/>
      <c r="P856" s="136"/>
      <c r="Q856" s="136"/>
      <c r="R856" s="136"/>
      <c r="S856" s="136"/>
      <c r="T856" s="136"/>
      <c r="U856" s="136"/>
      <c r="V856" s="136"/>
    </row>
    <row r="857" spans="1:22" ht="15.75" customHeight="1" x14ac:dyDescent="0.2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O857" s="136"/>
      <c r="P857" s="136"/>
      <c r="Q857" s="136"/>
      <c r="R857" s="136"/>
      <c r="S857" s="136"/>
      <c r="T857" s="136"/>
      <c r="U857" s="136"/>
      <c r="V857" s="136"/>
    </row>
    <row r="858" spans="1:22" ht="15.75" customHeight="1" x14ac:dyDescent="0.2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O858" s="136"/>
      <c r="P858" s="136"/>
      <c r="Q858" s="136"/>
      <c r="R858" s="136"/>
      <c r="S858" s="136"/>
      <c r="T858" s="136"/>
      <c r="U858" s="136"/>
      <c r="V858" s="136"/>
    </row>
    <row r="859" spans="1:22" ht="15.75" customHeight="1" x14ac:dyDescent="0.2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O859" s="136"/>
      <c r="P859" s="136"/>
      <c r="Q859" s="136"/>
      <c r="R859" s="136"/>
      <c r="S859" s="136"/>
      <c r="T859" s="136"/>
      <c r="U859" s="136"/>
      <c r="V859" s="136"/>
    </row>
    <row r="860" spans="1:22" ht="15.75" customHeight="1" x14ac:dyDescent="0.2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  <c r="Q860" s="136"/>
      <c r="R860" s="136"/>
      <c r="S860" s="136"/>
      <c r="T860" s="136"/>
      <c r="U860" s="136"/>
      <c r="V860" s="136"/>
    </row>
    <row r="861" spans="1:22" ht="15.75" customHeight="1" x14ac:dyDescent="0.2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6"/>
      <c r="P861" s="136"/>
      <c r="Q861" s="136"/>
      <c r="R861" s="136"/>
      <c r="S861" s="136"/>
      <c r="T861" s="136"/>
      <c r="U861" s="136"/>
      <c r="V861" s="136"/>
    </row>
    <row r="862" spans="1:22" ht="15.75" customHeight="1" x14ac:dyDescent="0.2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6"/>
      <c r="P862" s="136"/>
      <c r="Q862" s="136"/>
      <c r="R862" s="136"/>
      <c r="S862" s="136"/>
      <c r="T862" s="136"/>
      <c r="U862" s="136"/>
      <c r="V862" s="136"/>
    </row>
    <row r="863" spans="1:22" ht="15.75" customHeight="1" x14ac:dyDescent="0.2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6"/>
      <c r="P863" s="136"/>
      <c r="Q863" s="136"/>
      <c r="R863" s="136"/>
      <c r="S863" s="136"/>
      <c r="T863" s="136"/>
      <c r="U863" s="136"/>
      <c r="V863" s="136"/>
    </row>
    <row r="864" spans="1:22" ht="15.75" customHeight="1" x14ac:dyDescent="0.2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6"/>
      <c r="P864" s="136"/>
      <c r="Q864" s="136"/>
      <c r="R864" s="136"/>
      <c r="S864" s="136"/>
      <c r="T864" s="136"/>
      <c r="U864" s="136"/>
      <c r="V864" s="136"/>
    </row>
    <row r="865" spans="1:22" ht="15.75" customHeight="1" x14ac:dyDescent="0.2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6"/>
      <c r="P865" s="136"/>
      <c r="Q865" s="136"/>
      <c r="R865" s="136"/>
      <c r="S865" s="136"/>
      <c r="T865" s="136"/>
      <c r="U865" s="136"/>
      <c r="V865" s="136"/>
    </row>
    <row r="866" spans="1:22" ht="15.75" customHeight="1" x14ac:dyDescent="0.2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O866" s="136"/>
      <c r="P866" s="136"/>
      <c r="Q866" s="136"/>
      <c r="R866" s="136"/>
      <c r="S866" s="136"/>
      <c r="T866" s="136"/>
      <c r="U866" s="136"/>
      <c r="V866" s="136"/>
    </row>
    <row r="867" spans="1:22" ht="15.75" customHeight="1" x14ac:dyDescent="0.2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O867" s="136"/>
      <c r="P867" s="136"/>
      <c r="Q867" s="136"/>
      <c r="R867" s="136"/>
      <c r="S867" s="136"/>
      <c r="T867" s="136"/>
      <c r="U867" s="136"/>
      <c r="V867" s="136"/>
    </row>
    <row r="868" spans="1:22" ht="15.75" customHeight="1" x14ac:dyDescent="0.2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O868" s="136"/>
      <c r="P868" s="136"/>
      <c r="Q868" s="136"/>
      <c r="R868" s="136"/>
      <c r="S868" s="136"/>
      <c r="T868" s="136"/>
      <c r="U868" s="136"/>
      <c r="V868" s="136"/>
    </row>
    <row r="869" spans="1:22" ht="15.75" customHeight="1" x14ac:dyDescent="0.2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O869" s="136"/>
      <c r="P869" s="136"/>
      <c r="Q869" s="136"/>
      <c r="R869" s="136"/>
      <c r="S869" s="136"/>
      <c r="T869" s="136"/>
      <c r="U869" s="136"/>
      <c r="V869" s="136"/>
    </row>
    <row r="870" spans="1:22" ht="15.75" customHeight="1" x14ac:dyDescent="0.2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O870" s="136"/>
      <c r="P870" s="136"/>
      <c r="Q870" s="136"/>
      <c r="R870" s="136"/>
      <c r="S870" s="136"/>
      <c r="T870" s="136"/>
      <c r="U870" s="136"/>
      <c r="V870" s="136"/>
    </row>
    <row r="871" spans="1:22" ht="15.75" customHeight="1" x14ac:dyDescent="0.2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O871" s="136"/>
      <c r="P871" s="136"/>
      <c r="Q871" s="136"/>
      <c r="R871" s="136"/>
      <c r="S871" s="136"/>
      <c r="T871" s="136"/>
      <c r="U871" s="136"/>
      <c r="V871" s="136"/>
    </row>
    <row r="872" spans="1:22" ht="15.75" customHeight="1" x14ac:dyDescent="0.2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O872" s="136"/>
      <c r="P872" s="136"/>
      <c r="Q872" s="136"/>
      <c r="R872" s="136"/>
      <c r="S872" s="136"/>
      <c r="T872" s="136"/>
      <c r="U872" s="136"/>
      <c r="V872" s="136"/>
    </row>
    <row r="873" spans="1:22" ht="15.75" customHeight="1" x14ac:dyDescent="0.2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O873" s="136"/>
      <c r="P873" s="136"/>
      <c r="Q873" s="136"/>
      <c r="R873" s="136"/>
      <c r="S873" s="136"/>
      <c r="T873" s="136"/>
      <c r="U873" s="136"/>
      <c r="V873" s="136"/>
    </row>
    <row r="874" spans="1:22" ht="15.75" customHeight="1" x14ac:dyDescent="0.2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O874" s="136"/>
      <c r="P874" s="136"/>
      <c r="Q874" s="136"/>
      <c r="R874" s="136"/>
      <c r="S874" s="136"/>
      <c r="T874" s="136"/>
      <c r="U874" s="136"/>
      <c r="V874" s="136"/>
    </row>
    <row r="875" spans="1:22" ht="15.75" customHeight="1" x14ac:dyDescent="0.2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O875" s="136"/>
      <c r="P875" s="136"/>
      <c r="Q875" s="136"/>
      <c r="R875" s="136"/>
      <c r="S875" s="136"/>
      <c r="T875" s="136"/>
      <c r="U875" s="136"/>
      <c r="V875" s="136"/>
    </row>
    <row r="876" spans="1:22" ht="15.75" customHeight="1" x14ac:dyDescent="0.2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O876" s="136"/>
      <c r="P876" s="136"/>
      <c r="Q876" s="136"/>
      <c r="R876" s="136"/>
      <c r="S876" s="136"/>
      <c r="T876" s="136"/>
      <c r="U876" s="136"/>
      <c r="V876" s="136"/>
    </row>
    <row r="877" spans="1:22" ht="15.75" customHeight="1" x14ac:dyDescent="0.2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O877" s="136"/>
      <c r="P877" s="136"/>
      <c r="Q877" s="136"/>
      <c r="R877" s="136"/>
      <c r="S877" s="136"/>
      <c r="T877" s="136"/>
      <c r="U877" s="136"/>
      <c r="V877" s="136"/>
    </row>
    <row r="878" spans="1:22" ht="15.75" customHeight="1" x14ac:dyDescent="0.2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O878" s="136"/>
      <c r="P878" s="136"/>
      <c r="Q878" s="136"/>
      <c r="R878" s="136"/>
      <c r="S878" s="136"/>
      <c r="T878" s="136"/>
      <c r="U878" s="136"/>
      <c r="V878" s="136"/>
    </row>
    <row r="879" spans="1:22" ht="15.75" customHeight="1" x14ac:dyDescent="0.2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O879" s="136"/>
      <c r="P879" s="136"/>
      <c r="Q879" s="136"/>
      <c r="R879" s="136"/>
      <c r="S879" s="136"/>
      <c r="T879" s="136"/>
      <c r="U879" s="136"/>
      <c r="V879" s="136"/>
    </row>
    <row r="880" spans="1:22" ht="15.75" customHeight="1" x14ac:dyDescent="0.2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O880" s="136"/>
      <c r="P880" s="136"/>
      <c r="Q880" s="136"/>
      <c r="R880" s="136"/>
      <c r="S880" s="136"/>
      <c r="T880" s="136"/>
      <c r="U880" s="136"/>
      <c r="V880" s="136"/>
    </row>
    <row r="881" spans="1:22" ht="15.75" customHeight="1" x14ac:dyDescent="0.2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</row>
    <row r="882" spans="1:22" ht="15.75" customHeight="1" x14ac:dyDescent="0.2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O882" s="136"/>
      <c r="P882" s="136"/>
      <c r="Q882" s="136"/>
      <c r="R882" s="136"/>
      <c r="S882" s="136"/>
      <c r="T882" s="136"/>
      <c r="U882" s="136"/>
      <c r="V882" s="136"/>
    </row>
    <row r="883" spans="1:22" ht="15.75" customHeight="1" x14ac:dyDescent="0.2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</row>
    <row r="884" spans="1:22" ht="15.75" customHeight="1" x14ac:dyDescent="0.2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</row>
    <row r="885" spans="1:22" ht="15.75" customHeight="1" x14ac:dyDescent="0.2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</row>
    <row r="886" spans="1:22" ht="15.75" customHeight="1" x14ac:dyDescent="0.2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</row>
    <row r="887" spans="1:22" ht="15.75" customHeight="1" x14ac:dyDescent="0.2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</row>
    <row r="888" spans="1:22" ht="15.75" customHeight="1" x14ac:dyDescent="0.2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6"/>
      <c r="P888" s="136"/>
      <c r="Q888" s="136"/>
      <c r="R888" s="136"/>
      <c r="S888" s="136"/>
      <c r="T888" s="136"/>
      <c r="U888" s="136"/>
      <c r="V888" s="136"/>
    </row>
    <row r="889" spans="1:22" ht="15.75" customHeight="1" x14ac:dyDescent="0.2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6"/>
      <c r="P889" s="136"/>
      <c r="Q889" s="136"/>
      <c r="R889" s="136"/>
      <c r="S889" s="136"/>
      <c r="T889" s="136"/>
      <c r="U889" s="136"/>
      <c r="V889" s="136"/>
    </row>
    <row r="890" spans="1:22" ht="15.75" customHeight="1" x14ac:dyDescent="0.2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</row>
    <row r="891" spans="1:22" ht="15.75" customHeight="1" x14ac:dyDescent="0.2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O891" s="136"/>
      <c r="P891" s="136"/>
      <c r="Q891" s="136"/>
      <c r="R891" s="136"/>
      <c r="S891" s="136"/>
      <c r="T891" s="136"/>
      <c r="U891" s="136"/>
      <c r="V891" s="136"/>
    </row>
    <row r="892" spans="1:22" ht="15.75" customHeight="1" x14ac:dyDescent="0.2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O892" s="136"/>
      <c r="P892" s="136"/>
      <c r="Q892" s="136"/>
      <c r="R892" s="136"/>
      <c r="S892" s="136"/>
      <c r="T892" s="136"/>
      <c r="U892" s="136"/>
      <c r="V892" s="136"/>
    </row>
    <row r="893" spans="1:22" ht="15.75" customHeight="1" x14ac:dyDescent="0.2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O893" s="136"/>
      <c r="P893" s="136"/>
      <c r="Q893" s="136"/>
      <c r="R893" s="136"/>
      <c r="S893" s="136"/>
      <c r="T893" s="136"/>
      <c r="U893" s="136"/>
      <c r="V893" s="136"/>
    </row>
    <row r="894" spans="1:22" ht="15.75" customHeight="1" x14ac:dyDescent="0.2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O894" s="136"/>
      <c r="P894" s="136"/>
      <c r="Q894" s="136"/>
      <c r="R894" s="136"/>
      <c r="S894" s="136"/>
      <c r="T894" s="136"/>
      <c r="U894" s="136"/>
      <c r="V894" s="136"/>
    </row>
    <row r="895" spans="1:22" ht="15.75" customHeight="1" x14ac:dyDescent="0.2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O895" s="136"/>
      <c r="P895" s="136"/>
      <c r="Q895" s="136"/>
      <c r="R895" s="136"/>
      <c r="S895" s="136"/>
      <c r="T895" s="136"/>
      <c r="U895" s="136"/>
      <c r="V895" s="136"/>
    </row>
    <row r="896" spans="1:22" ht="15.75" customHeight="1" x14ac:dyDescent="0.2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O896" s="136"/>
      <c r="P896" s="136"/>
      <c r="Q896" s="136"/>
      <c r="R896" s="136"/>
      <c r="S896" s="136"/>
      <c r="T896" s="136"/>
      <c r="U896" s="136"/>
      <c r="V896" s="136"/>
    </row>
    <row r="897" spans="1:22" ht="15.75" customHeight="1" x14ac:dyDescent="0.2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O897" s="136"/>
      <c r="P897" s="136"/>
      <c r="Q897" s="136"/>
      <c r="R897" s="136"/>
      <c r="S897" s="136"/>
      <c r="T897" s="136"/>
      <c r="U897" s="136"/>
      <c r="V897" s="136"/>
    </row>
    <row r="898" spans="1:22" ht="15.75" customHeight="1" x14ac:dyDescent="0.2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O898" s="136"/>
      <c r="P898" s="136"/>
      <c r="Q898" s="136"/>
      <c r="R898" s="136"/>
      <c r="S898" s="136"/>
      <c r="T898" s="136"/>
      <c r="U898" s="136"/>
      <c r="V898" s="136"/>
    </row>
    <row r="899" spans="1:22" ht="15.75" customHeight="1" x14ac:dyDescent="0.2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O899" s="136"/>
      <c r="P899" s="136"/>
      <c r="Q899" s="136"/>
      <c r="R899" s="136"/>
      <c r="S899" s="136"/>
      <c r="T899" s="136"/>
      <c r="U899" s="136"/>
      <c r="V899" s="136"/>
    </row>
    <row r="900" spans="1:22" ht="15.75" customHeight="1" x14ac:dyDescent="0.2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O900" s="136"/>
      <c r="P900" s="136"/>
      <c r="Q900" s="136"/>
      <c r="R900" s="136"/>
      <c r="S900" s="136"/>
      <c r="T900" s="136"/>
      <c r="U900" s="136"/>
      <c r="V900" s="136"/>
    </row>
    <row r="901" spans="1:22" ht="15.75" customHeight="1" x14ac:dyDescent="0.2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O901" s="136"/>
      <c r="P901" s="136"/>
      <c r="Q901" s="136"/>
      <c r="R901" s="136"/>
      <c r="S901" s="136"/>
      <c r="T901" s="136"/>
      <c r="U901" s="136"/>
      <c r="V901" s="136"/>
    </row>
    <row r="902" spans="1:22" ht="15.75" customHeight="1" x14ac:dyDescent="0.2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O902" s="136"/>
      <c r="P902" s="136"/>
      <c r="Q902" s="136"/>
      <c r="R902" s="136"/>
      <c r="S902" s="136"/>
      <c r="T902" s="136"/>
      <c r="U902" s="136"/>
      <c r="V902" s="136"/>
    </row>
    <row r="903" spans="1:22" ht="15.75" customHeight="1" x14ac:dyDescent="0.2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O903" s="136"/>
      <c r="P903" s="136"/>
      <c r="Q903" s="136"/>
      <c r="R903" s="136"/>
      <c r="S903" s="136"/>
      <c r="T903" s="136"/>
      <c r="U903" s="136"/>
      <c r="V903" s="136"/>
    </row>
    <row r="904" spans="1:22" ht="15.75" customHeight="1" x14ac:dyDescent="0.2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O904" s="136"/>
      <c r="P904" s="136"/>
      <c r="Q904" s="136"/>
      <c r="R904" s="136"/>
      <c r="S904" s="136"/>
      <c r="T904" s="136"/>
      <c r="U904" s="136"/>
      <c r="V904" s="136"/>
    </row>
    <row r="905" spans="1:22" ht="15.75" customHeight="1" x14ac:dyDescent="0.2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O905" s="136"/>
      <c r="P905" s="136"/>
      <c r="Q905" s="136"/>
      <c r="R905" s="136"/>
      <c r="S905" s="136"/>
      <c r="T905" s="136"/>
      <c r="U905" s="136"/>
      <c r="V905" s="136"/>
    </row>
    <row r="906" spans="1:22" ht="15.75" customHeight="1" x14ac:dyDescent="0.2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6"/>
      <c r="P906" s="136"/>
      <c r="Q906" s="136"/>
      <c r="R906" s="136"/>
      <c r="S906" s="136"/>
      <c r="T906" s="136"/>
      <c r="U906" s="136"/>
      <c r="V906" s="136"/>
    </row>
    <row r="907" spans="1:22" ht="15.75" customHeight="1" x14ac:dyDescent="0.2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6"/>
      <c r="P907" s="136"/>
      <c r="Q907" s="136"/>
      <c r="R907" s="136"/>
      <c r="S907" s="136"/>
      <c r="T907" s="136"/>
      <c r="U907" s="136"/>
      <c r="V907" s="136"/>
    </row>
    <row r="908" spans="1:22" ht="15.75" customHeight="1" x14ac:dyDescent="0.2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6"/>
      <c r="P908" s="136"/>
      <c r="Q908" s="136"/>
      <c r="R908" s="136"/>
      <c r="S908" s="136"/>
      <c r="T908" s="136"/>
      <c r="U908" s="136"/>
      <c r="V908" s="136"/>
    </row>
    <row r="909" spans="1:22" ht="15.75" customHeight="1" x14ac:dyDescent="0.2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6"/>
      <c r="P909" s="136"/>
      <c r="Q909" s="136"/>
      <c r="R909" s="136"/>
      <c r="S909" s="136"/>
      <c r="T909" s="136"/>
      <c r="U909" s="136"/>
      <c r="V909" s="136"/>
    </row>
    <row r="910" spans="1:22" ht="15.75" customHeight="1" x14ac:dyDescent="0.2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6"/>
      <c r="P910" s="136"/>
      <c r="Q910" s="136"/>
      <c r="R910" s="136"/>
      <c r="S910" s="136"/>
      <c r="T910" s="136"/>
      <c r="U910" s="136"/>
      <c r="V910" s="136"/>
    </row>
    <row r="911" spans="1:22" ht="15.75" customHeight="1" x14ac:dyDescent="0.2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O911" s="136"/>
      <c r="P911" s="136"/>
      <c r="Q911" s="136"/>
      <c r="R911" s="136"/>
      <c r="S911" s="136"/>
      <c r="T911" s="136"/>
      <c r="U911" s="136"/>
      <c r="V911" s="136"/>
    </row>
    <row r="912" spans="1:22" ht="15.75" customHeight="1" x14ac:dyDescent="0.2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  <c r="Q912" s="136"/>
      <c r="R912" s="136"/>
      <c r="S912" s="136"/>
      <c r="T912" s="136"/>
      <c r="U912" s="136"/>
      <c r="V912" s="136"/>
    </row>
    <row r="913" spans="1:22" ht="15.75" customHeight="1" x14ac:dyDescent="0.2">
      <c r="A913" s="136"/>
      <c r="B913" s="136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6"/>
      <c r="N913" s="136"/>
      <c r="O913" s="136"/>
      <c r="P913" s="136"/>
      <c r="Q913" s="136"/>
      <c r="R913" s="136"/>
      <c r="S913" s="136"/>
      <c r="T913" s="136"/>
      <c r="U913" s="136"/>
      <c r="V913" s="136"/>
    </row>
    <row r="914" spans="1:22" ht="15.75" customHeight="1" x14ac:dyDescent="0.2">
      <c r="A914" s="136"/>
      <c r="B914" s="136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6"/>
      <c r="N914" s="136"/>
      <c r="O914" s="136"/>
      <c r="P914" s="136"/>
      <c r="Q914" s="136"/>
      <c r="R914" s="136"/>
      <c r="S914" s="136"/>
      <c r="T914" s="136"/>
      <c r="U914" s="136"/>
      <c r="V914" s="136"/>
    </row>
    <row r="915" spans="1:22" ht="15.75" customHeight="1" x14ac:dyDescent="0.2">
      <c r="A915" s="136"/>
      <c r="B915" s="136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6"/>
      <c r="N915" s="136"/>
      <c r="O915" s="136"/>
      <c r="P915" s="136"/>
      <c r="Q915" s="136"/>
      <c r="R915" s="136"/>
      <c r="S915" s="136"/>
      <c r="T915" s="136"/>
      <c r="U915" s="136"/>
      <c r="V915" s="136"/>
    </row>
    <row r="916" spans="1:22" ht="15.75" customHeight="1" x14ac:dyDescent="0.2">
      <c r="A916" s="136"/>
      <c r="B916" s="136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6"/>
      <c r="N916" s="136"/>
      <c r="O916" s="136"/>
      <c r="P916" s="136"/>
      <c r="Q916" s="136"/>
      <c r="R916" s="136"/>
      <c r="S916" s="136"/>
      <c r="T916" s="136"/>
      <c r="U916" s="136"/>
      <c r="V916" s="136"/>
    </row>
    <row r="917" spans="1:22" ht="15.75" customHeight="1" x14ac:dyDescent="0.2">
      <c r="A917" s="136"/>
      <c r="B917" s="136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6"/>
      <c r="N917" s="136"/>
      <c r="O917" s="136"/>
      <c r="P917" s="136"/>
      <c r="Q917" s="136"/>
      <c r="R917" s="136"/>
      <c r="S917" s="136"/>
      <c r="T917" s="136"/>
      <c r="U917" s="136"/>
      <c r="V917" s="136"/>
    </row>
    <row r="918" spans="1:22" ht="15.75" customHeight="1" x14ac:dyDescent="0.2">
      <c r="A918" s="136"/>
      <c r="B918" s="136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  <c r="Q918" s="136"/>
      <c r="R918" s="136"/>
      <c r="S918" s="136"/>
      <c r="T918" s="136"/>
      <c r="U918" s="136"/>
      <c r="V918" s="136"/>
    </row>
    <row r="919" spans="1:22" ht="15.75" customHeight="1" x14ac:dyDescent="0.2">
      <c r="A919" s="136"/>
      <c r="B919" s="136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6"/>
      <c r="N919" s="136"/>
      <c r="O919" s="136"/>
      <c r="P919" s="136"/>
      <c r="Q919" s="136"/>
      <c r="R919" s="136"/>
      <c r="S919" s="136"/>
      <c r="T919" s="136"/>
      <c r="U919" s="136"/>
      <c r="V919" s="136"/>
    </row>
    <row r="920" spans="1:22" ht="15.75" customHeight="1" x14ac:dyDescent="0.2">
      <c r="A920" s="136"/>
      <c r="B920" s="136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6"/>
      <c r="N920" s="136"/>
      <c r="O920" s="136"/>
      <c r="P920" s="136"/>
      <c r="Q920" s="136"/>
      <c r="R920" s="136"/>
      <c r="S920" s="136"/>
      <c r="T920" s="136"/>
      <c r="U920" s="136"/>
      <c r="V920" s="136"/>
    </row>
    <row r="921" spans="1:22" ht="15.75" customHeight="1" x14ac:dyDescent="0.2">
      <c r="A921" s="136"/>
      <c r="B921" s="136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6"/>
      <c r="N921" s="136"/>
      <c r="O921" s="136"/>
      <c r="P921" s="136"/>
      <c r="Q921" s="136"/>
      <c r="R921" s="136"/>
      <c r="S921" s="136"/>
      <c r="T921" s="136"/>
      <c r="U921" s="136"/>
      <c r="V921" s="136"/>
    </row>
    <row r="922" spans="1:22" ht="15.75" customHeight="1" x14ac:dyDescent="0.2">
      <c r="A922" s="136"/>
      <c r="B922" s="136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6"/>
      <c r="N922" s="136"/>
      <c r="O922" s="136"/>
      <c r="P922" s="136"/>
      <c r="Q922" s="136"/>
      <c r="R922" s="136"/>
      <c r="S922" s="136"/>
      <c r="T922" s="136"/>
      <c r="U922" s="136"/>
      <c r="V922" s="136"/>
    </row>
    <row r="923" spans="1:22" ht="15.75" customHeight="1" x14ac:dyDescent="0.2">
      <c r="A923" s="136"/>
      <c r="B923" s="136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6"/>
      <c r="N923" s="136"/>
      <c r="O923" s="136"/>
      <c r="P923" s="136"/>
      <c r="Q923" s="136"/>
      <c r="R923" s="136"/>
      <c r="S923" s="136"/>
      <c r="T923" s="136"/>
      <c r="U923" s="136"/>
      <c r="V923" s="136"/>
    </row>
    <row r="924" spans="1:22" ht="15.75" customHeight="1" x14ac:dyDescent="0.2">
      <c r="A924" s="136"/>
      <c r="B924" s="136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6"/>
      <c r="N924" s="136"/>
      <c r="O924" s="136"/>
      <c r="P924" s="136"/>
      <c r="Q924" s="136"/>
      <c r="R924" s="136"/>
      <c r="S924" s="136"/>
      <c r="T924" s="136"/>
      <c r="U924" s="136"/>
      <c r="V924" s="136"/>
    </row>
    <row r="925" spans="1:22" ht="15.75" customHeight="1" x14ac:dyDescent="0.2">
      <c r="A925" s="136"/>
      <c r="B925" s="136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6"/>
      <c r="N925" s="136"/>
      <c r="O925" s="136"/>
      <c r="P925" s="136"/>
      <c r="Q925" s="136"/>
      <c r="R925" s="136"/>
      <c r="S925" s="136"/>
      <c r="T925" s="136"/>
      <c r="U925" s="136"/>
      <c r="V925" s="136"/>
    </row>
    <row r="926" spans="1:22" ht="15.75" customHeight="1" x14ac:dyDescent="0.2">
      <c r="A926" s="136"/>
      <c r="B926" s="136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6"/>
      <c r="N926" s="136"/>
      <c r="O926" s="136"/>
      <c r="P926" s="136"/>
      <c r="Q926" s="136"/>
      <c r="R926" s="136"/>
      <c r="S926" s="136"/>
      <c r="T926" s="136"/>
      <c r="U926" s="136"/>
      <c r="V926" s="136"/>
    </row>
    <row r="927" spans="1:22" ht="15.75" customHeight="1" x14ac:dyDescent="0.2">
      <c r="A927" s="136"/>
      <c r="B927" s="136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6"/>
      <c r="N927" s="136"/>
      <c r="O927" s="136"/>
      <c r="P927" s="136"/>
      <c r="Q927" s="136"/>
      <c r="R927" s="136"/>
      <c r="S927" s="136"/>
      <c r="T927" s="136"/>
      <c r="U927" s="136"/>
      <c r="V927" s="136"/>
    </row>
    <row r="928" spans="1:22" ht="15.75" customHeight="1" x14ac:dyDescent="0.2">
      <c r="A928" s="136"/>
      <c r="B928" s="136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6"/>
      <c r="P928" s="136"/>
      <c r="Q928" s="136"/>
      <c r="R928" s="136"/>
      <c r="S928" s="136"/>
      <c r="T928" s="136"/>
      <c r="U928" s="136"/>
      <c r="V928" s="136"/>
    </row>
    <row r="929" spans="1:22" ht="15.75" customHeight="1" x14ac:dyDescent="0.2">
      <c r="A929" s="136"/>
      <c r="B929" s="136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  <c r="Q929" s="136"/>
      <c r="R929" s="136"/>
      <c r="S929" s="136"/>
      <c r="T929" s="136"/>
      <c r="U929" s="136"/>
      <c r="V929" s="136"/>
    </row>
    <row r="930" spans="1:22" ht="15.75" customHeight="1" x14ac:dyDescent="0.2">
      <c r="A930" s="136"/>
      <c r="B930" s="136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6"/>
      <c r="P930" s="136"/>
      <c r="Q930" s="136"/>
      <c r="R930" s="136"/>
      <c r="S930" s="136"/>
      <c r="T930" s="136"/>
      <c r="U930" s="136"/>
      <c r="V930" s="136"/>
    </row>
    <row r="931" spans="1:22" ht="15.75" customHeight="1" x14ac:dyDescent="0.2">
      <c r="A931" s="136"/>
      <c r="B931" s="136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6"/>
      <c r="P931" s="136"/>
      <c r="Q931" s="136"/>
      <c r="R931" s="136"/>
      <c r="S931" s="136"/>
      <c r="T931" s="136"/>
      <c r="U931" s="136"/>
      <c r="V931" s="136"/>
    </row>
    <row r="932" spans="1:22" ht="15.75" customHeight="1" x14ac:dyDescent="0.2">
      <c r="A932" s="136"/>
      <c r="B932" s="136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6"/>
      <c r="P932" s="136"/>
      <c r="Q932" s="136"/>
      <c r="R932" s="136"/>
      <c r="S932" s="136"/>
      <c r="T932" s="136"/>
      <c r="U932" s="136"/>
      <c r="V932" s="136"/>
    </row>
    <row r="933" spans="1:22" ht="15.75" customHeight="1" x14ac:dyDescent="0.2">
      <c r="A933" s="136"/>
      <c r="B933" s="136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6"/>
      <c r="N933" s="136"/>
      <c r="O933" s="136"/>
      <c r="P933" s="136"/>
      <c r="Q933" s="136"/>
      <c r="R933" s="136"/>
      <c r="S933" s="136"/>
      <c r="T933" s="136"/>
      <c r="U933" s="136"/>
      <c r="V933" s="136"/>
    </row>
    <row r="934" spans="1:22" ht="15.75" customHeight="1" x14ac:dyDescent="0.2">
      <c r="A934" s="136"/>
      <c r="B934" s="136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6"/>
      <c r="N934" s="136"/>
      <c r="O934" s="136"/>
      <c r="P934" s="136"/>
      <c r="Q934" s="136"/>
      <c r="R934" s="136"/>
      <c r="S934" s="136"/>
      <c r="T934" s="136"/>
      <c r="U934" s="136"/>
      <c r="V934" s="136"/>
    </row>
    <row r="935" spans="1:22" ht="15.75" customHeight="1" x14ac:dyDescent="0.2">
      <c r="A935" s="136"/>
      <c r="B935" s="136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6"/>
      <c r="N935" s="136"/>
      <c r="O935" s="136"/>
      <c r="P935" s="136"/>
      <c r="Q935" s="136"/>
      <c r="R935" s="136"/>
      <c r="S935" s="136"/>
      <c r="T935" s="136"/>
      <c r="U935" s="136"/>
      <c r="V935" s="136"/>
    </row>
    <row r="936" spans="1:22" ht="15.75" customHeight="1" x14ac:dyDescent="0.2">
      <c r="A936" s="136"/>
      <c r="B936" s="136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6"/>
      <c r="N936" s="136"/>
      <c r="O936" s="136"/>
      <c r="P936" s="136"/>
      <c r="Q936" s="136"/>
      <c r="R936" s="136"/>
      <c r="S936" s="136"/>
      <c r="T936" s="136"/>
      <c r="U936" s="136"/>
      <c r="V936" s="136"/>
    </row>
    <row r="937" spans="1:22" ht="15.75" customHeight="1" x14ac:dyDescent="0.2">
      <c r="A937" s="136"/>
      <c r="B937" s="136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136"/>
      <c r="O937" s="136"/>
      <c r="P937" s="136"/>
      <c r="Q937" s="136"/>
      <c r="R937" s="136"/>
      <c r="S937" s="136"/>
      <c r="T937" s="136"/>
      <c r="U937" s="136"/>
      <c r="V937" s="136"/>
    </row>
    <row r="938" spans="1:22" ht="15.75" customHeight="1" x14ac:dyDescent="0.2">
      <c r="A938" s="136"/>
      <c r="B938" s="136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6"/>
      <c r="N938" s="136"/>
      <c r="O938" s="136"/>
      <c r="P938" s="136"/>
      <c r="Q938" s="136"/>
      <c r="R938" s="136"/>
      <c r="S938" s="136"/>
      <c r="T938" s="136"/>
      <c r="U938" s="136"/>
      <c r="V938" s="136"/>
    </row>
    <row r="939" spans="1:22" ht="15.75" customHeight="1" x14ac:dyDescent="0.2">
      <c r="A939" s="136"/>
      <c r="B939" s="136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6"/>
      <c r="N939" s="136"/>
      <c r="O939" s="136"/>
      <c r="P939" s="136"/>
      <c r="Q939" s="136"/>
      <c r="R939" s="136"/>
      <c r="S939" s="136"/>
      <c r="T939" s="136"/>
      <c r="U939" s="136"/>
      <c r="V939" s="136"/>
    </row>
    <row r="940" spans="1:22" ht="15.75" customHeight="1" x14ac:dyDescent="0.2">
      <c r="A940" s="136"/>
      <c r="B940" s="136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6"/>
      <c r="N940" s="136"/>
      <c r="O940" s="136"/>
      <c r="P940" s="136"/>
      <c r="Q940" s="136"/>
      <c r="R940" s="136"/>
      <c r="S940" s="136"/>
      <c r="T940" s="136"/>
      <c r="U940" s="136"/>
      <c r="V940" s="136"/>
    </row>
    <row r="941" spans="1:22" ht="15.75" customHeight="1" x14ac:dyDescent="0.2">
      <c r="A941" s="136"/>
      <c r="B941" s="136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6"/>
      <c r="N941" s="136"/>
      <c r="O941" s="136"/>
      <c r="P941" s="136"/>
      <c r="Q941" s="136"/>
      <c r="R941" s="136"/>
      <c r="S941" s="136"/>
      <c r="T941" s="136"/>
      <c r="U941" s="136"/>
      <c r="V941" s="136"/>
    </row>
    <row r="942" spans="1:22" ht="15.75" customHeight="1" x14ac:dyDescent="0.2">
      <c r="A942" s="136"/>
      <c r="B942" s="136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</row>
    <row r="943" spans="1:22" ht="15.75" customHeight="1" x14ac:dyDescent="0.2">
      <c r="A943" s="136"/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</row>
    <row r="944" spans="1:22" ht="15.75" customHeight="1" x14ac:dyDescent="0.2">
      <c r="A944" s="136"/>
      <c r="B944" s="136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</row>
    <row r="945" spans="1:22" ht="15.75" customHeight="1" x14ac:dyDescent="0.2">
      <c r="A945" s="136"/>
      <c r="B945" s="136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</row>
    <row r="946" spans="1:22" ht="15.75" customHeight="1" x14ac:dyDescent="0.2">
      <c r="A946" s="136"/>
      <c r="B946" s="136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</row>
    <row r="947" spans="1:22" ht="15.75" customHeight="1" x14ac:dyDescent="0.2">
      <c r="A947" s="136"/>
      <c r="B947" s="136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</row>
    <row r="948" spans="1:22" ht="15.75" customHeight="1" x14ac:dyDescent="0.2">
      <c r="A948" s="136"/>
      <c r="B948" s="136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6"/>
      <c r="N948" s="136"/>
      <c r="O948" s="136"/>
      <c r="P948" s="136"/>
      <c r="Q948" s="136"/>
      <c r="R948" s="136"/>
      <c r="S948" s="136"/>
      <c r="T948" s="136"/>
      <c r="U948" s="136"/>
      <c r="V948" s="136"/>
    </row>
    <row r="949" spans="1:22" ht="15.75" customHeight="1" x14ac:dyDescent="0.2">
      <c r="A949" s="136"/>
      <c r="B949" s="136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6"/>
      <c r="N949" s="136"/>
      <c r="O949" s="136"/>
      <c r="P949" s="136"/>
      <c r="Q949" s="136"/>
      <c r="R949" s="136"/>
      <c r="S949" s="136"/>
      <c r="T949" s="136"/>
      <c r="U949" s="136"/>
      <c r="V949" s="136"/>
    </row>
    <row r="950" spans="1:22" ht="15.75" customHeight="1" x14ac:dyDescent="0.2">
      <c r="A950" s="136"/>
      <c r="B950" s="136"/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6"/>
      <c r="P950" s="136"/>
      <c r="Q950" s="136"/>
      <c r="R950" s="136"/>
      <c r="S950" s="136"/>
      <c r="T950" s="136"/>
      <c r="U950" s="136"/>
      <c r="V950" s="136"/>
    </row>
    <row r="951" spans="1:22" ht="15.75" customHeight="1" x14ac:dyDescent="0.2">
      <c r="A951" s="136"/>
      <c r="B951" s="136"/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6"/>
      <c r="P951" s="136"/>
      <c r="Q951" s="136"/>
      <c r="R951" s="136"/>
      <c r="S951" s="136"/>
      <c r="T951" s="136"/>
      <c r="U951" s="136"/>
      <c r="V951" s="136"/>
    </row>
    <row r="952" spans="1:22" ht="15.75" customHeight="1" x14ac:dyDescent="0.2">
      <c r="A952" s="136"/>
      <c r="B952" s="136"/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6"/>
      <c r="P952" s="136"/>
      <c r="Q952" s="136"/>
      <c r="R952" s="136"/>
      <c r="S952" s="136"/>
      <c r="T952" s="136"/>
      <c r="U952" s="136"/>
      <c r="V952" s="136"/>
    </row>
    <row r="953" spans="1:22" ht="15.75" customHeight="1" x14ac:dyDescent="0.2">
      <c r="A953" s="136"/>
      <c r="B953" s="136"/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6"/>
      <c r="P953" s="136"/>
      <c r="Q953" s="136"/>
      <c r="R953" s="136"/>
      <c r="S953" s="136"/>
      <c r="T953" s="136"/>
      <c r="U953" s="136"/>
      <c r="V953" s="136"/>
    </row>
    <row r="954" spans="1:22" ht="15.75" customHeight="1" x14ac:dyDescent="0.2">
      <c r="A954" s="136"/>
      <c r="B954" s="136"/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6"/>
      <c r="P954" s="136"/>
      <c r="Q954" s="136"/>
      <c r="R954" s="136"/>
      <c r="S954" s="136"/>
      <c r="T954" s="136"/>
      <c r="U954" s="136"/>
      <c r="V954" s="136"/>
    </row>
    <row r="955" spans="1:22" ht="15.75" customHeight="1" x14ac:dyDescent="0.2">
      <c r="A955" s="136"/>
      <c r="B955" s="136"/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  <c r="M955" s="136"/>
      <c r="N955" s="136"/>
      <c r="O955" s="136"/>
      <c r="P955" s="136"/>
      <c r="Q955" s="136"/>
      <c r="R955" s="136"/>
      <c r="S955" s="136"/>
      <c r="T955" s="136"/>
      <c r="U955" s="136"/>
      <c r="V955" s="136"/>
    </row>
    <row r="956" spans="1:22" ht="15.75" customHeight="1" x14ac:dyDescent="0.2">
      <c r="A956" s="136"/>
      <c r="B956" s="136"/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</row>
    <row r="957" spans="1:22" ht="15.75" customHeight="1" x14ac:dyDescent="0.2">
      <c r="A957" s="136"/>
      <c r="B957" s="136"/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  <c r="N957" s="136"/>
      <c r="O957" s="136"/>
      <c r="P957" s="136"/>
      <c r="Q957" s="136"/>
      <c r="R957" s="136"/>
      <c r="S957" s="136"/>
      <c r="T957" s="136"/>
      <c r="U957" s="136"/>
      <c r="V957" s="136"/>
    </row>
    <row r="958" spans="1:22" ht="15.75" customHeight="1" x14ac:dyDescent="0.2">
      <c r="A958" s="136"/>
      <c r="B958" s="136"/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  <c r="M958" s="136"/>
      <c r="N958" s="136"/>
      <c r="O958" s="136"/>
      <c r="P958" s="136"/>
      <c r="Q958" s="136"/>
      <c r="R958" s="136"/>
      <c r="S958" s="136"/>
      <c r="T958" s="136"/>
      <c r="U958" s="136"/>
      <c r="V958" s="136"/>
    </row>
    <row r="959" spans="1:22" ht="15.75" customHeight="1" x14ac:dyDescent="0.2">
      <c r="A959" s="136"/>
      <c r="B959" s="136"/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  <c r="M959" s="136"/>
      <c r="N959" s="136"/>
      <c r="O959" s="136"/>
      <c r="P959" s="136"/>
      <c r="Q959" s="136"/>
      <c r="R959" s="136"/>
      <c r="S959" s="136"/>
      <c r="T959" s="136"/>
      <c r="U959" s="136"/>
      <c r="V959" s="136"/>
    </row>
    <row r="960" spans="1:22" ht="15.75" customHeight="1" x14ac:dyDescent="0.2">
      <c r="A960" s="136"/>
      <c r="B960" s="136"/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  <c r="M960" s="136"/>
      <c r="N960" s="136"/>
      <c r="O960" s="136"/>
      <c r="P960" s="136"/>
      <c r="Q960" s="136"/>
      <c r="R960" s="136"/>
      <c r="S960" s="136"/>
      <c r="T960" s="136"/>
      <c r="U960" s="136"/>
      <c r="V960" s="136"/>
    </row>
    <row r="961" spans="1:22" ht="15.75" customHeight="1" x14ac:dyDescent="0.2">
      <c r="A961" s="136"/>
      <c r="B961" s="136"/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  <c r="Q961" s="136"/>
      <c r="R961" s="136"/>
      <c r="S961" s="136"/>
      <c r="T961" s="136"/>
      <c r="U961" s="136"/>
      <c r="V961" s="136"/>
    </row>
    <row r="962" spans="1:22" ht="15.75" customHeight="1" x14ac:dyDescent="0.2">
      <c r="A962" s="136"/>
      <c r="B962" s="136"/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  <c r="M962" s="136"/>
      <c r="N962" s="136"/>
      <c r="O962" s="136"/>
      <c r="P962" s="136"/>
      <c r="Q962" s="136"/>
      <c r="R962" s="136"/>
      <c r="S962" s="136"/>
      <c r="T962" s="136"/>
      <c r="U962" s="136"/>
      <c r="V962" s="136"/>
    </row>
    <row r="963" spans="1:22" ht="15.75" customHeight="1" x14ac:dyDescent="0.2">
      <c r="A963" s="136"/>
      <c r="B963" s="136"/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  <c r="M963" s="136"/>
      <c r="N963" s="136"/>
      <c r="O963" s="136"/>
      <c r="P963" s="136"/>
      <c r="Q963" s="136"/>
      <c r="R963" s="136"/>
      <c r="S963" s="136"/>
      <c r="T963" s="136"/>
      <c r="U963" s="136"/>
      <c r="V963" s="136"/>
    </row>
    <row r="964" spans="1:22" ht="15.75" customHeight="1" x14ac:dyDescent="0.2">
      <c r="A964" s="136"/>
      <c r="B964" s="136"/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  <c r="M964" s="136"/>
      <c r="N964" s="136"/>
      <c r="O964" s="136"/>
      <c r="P964" s="136"/>
      <c r="Q964" s="136"/>
      <c r="R964" s="136"/>
      <c r="S964" s="136"/>
      <c r="T964" s="136"/>
      <c r="U964" s="136"/>
      <c r="V964" s="136"/>
    </row>
    <row r="965" spans="1:22" ht="15.75" customHeight="1" x14ac:dyDescent="0.2">
      <c r="A965" s="136"/>
      <c r="B965" s="136"/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  <c r="M965" s="136"/>
      <c r="N965" s="136"/>
      <c r="O965" s="136"/>
      <c r="P965" s="136"/>
      <c r="Q965" s="136"/>
      <c r="R965" s="136"/>
      <c r="S965" s="136"/>
      <c r="T965" s="136"/>
      <c r="U965" s="136"/>
      <c r="V965" s="136"/>
    </row>
    <row r="966" spans="1:22" ht="15.75" customHeight="1" x14ac:dyDescent="0.2">
      <c r="A966" s="136"/>
      <c r="B966" s="136"/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  <c r="M966" s="136"/>
      <c r="N966" s="136"/>
      <c r="O966" s="136"/>
      <c r="P966" s="136"/>
      <c r="Q966" s="136"/>
      <c r="R966" s="136"/>
      <c r="S966" s="136"/>
      <c r="T966" s="136"/>
      <c r="U966" s="136"/>
      <c r="V966" s="136"/>
    </row>
    <row r="967" spans="1:22" ht="15.75" customHeight="1" x14ac:dyDescent="0.2">
      <c r="A967" s="136"/>
      <c r="B967" s="136"/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  <c r="M967" s="136"/>
      <c r="N967" s="136"/>
      <c r="O967" s="136"/>
      <c r="P967" s="136"/>
      <c r="Q967" s="136"/>
      <c r="R967" s="136"/>
      <c r="S967" s="136"/>
      <c r="T967" s="136"/>
      <c r="U967" s="136"/>
      <c r="V967" s="136"/>
    </row>
    <row r="968" spans="1:22" ht="15.75" customHeight="1" x14ac:dyDescent="0.2">
      <c r="A968" s="136"/>
      <c r="B968" s="136"/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  <c r="M968" s="136"/>
      <c r="N968" s="136"/>
      <c r="O968" s="136"/>
      <c r="P968" s="136"/>
      <c r="Q968" s="136"/>
      <c r="R968" s="136"/>
      <c r="S968" s="136"/>
      <c r="T968" s="136"/>
      <c r="U968" s="136"/>
      <c r="V968" s="136"/>
    </row>
    <row r="969" spans="1:22" ht="15.75" customHeight="1" x14ac:dyDescent="0.2">
      <c r="A969" s="136"/>
      <c r="B969" s="136"/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  <c r="M969" s="136"/>
      <c r="N969" s="136"/>
      <c r="O969" s="136"/>
      <c r="P969" s="136"/>
      <c r="Q969" s="136"/>
      <c r="R969" s="136"/>
      <c r="S969" s="136"/>
      <c r="T969" s="136"/>
      <c r="U969" s="136"/>
      <c r="V969" s="136"/>
    </row>
    <row r="970" spans="1:22" ht="15.75" customHeight="1" x14ac:dyDescent="0.2">
      <c r="A970" s="136"/>
      <c r="B970" s="136"/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  <c r="M970" s="136"/>
      <c r="N970" s="136"/>
      <c r="O970" s="136"/>
      <c r="P970" s="136"/>
      <c r="Q970" s="136"/>
      <c r="R970" s="136"/>
      <c r="S970" s="136"/>
      <c r="T970" s="136"/>
      <c r="U970" s="136"/>
      <c r="V970" s="136"/>
    </row>
    <row r="971" spans="1:22" ht="15.75" customHeight="1" x14ac:dyDescent="0.2">
      <c r="A971" s="136"/>
      <c r="B971" s="136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6"/>
      <c r="U971" s="136"/>
      <c r="V971" s="136"/>
    </row>
    <row r="972" spans="1:22" ht="15.75" customHeight="1" x14ac:dyDescent="0.2">
      <c r="A972" s="136"/>
      <c r="B972" s="136"/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6"/>
      <c r="P972" s="136"/>
      <c r="Q972" s="136"/>
      <c r="R972" s="136"/>
      <c r="S972" s="136"/>
      <c r="T972" s="136"/>
      <c r="U972" s="136"/>
      <c r="V972" s="136"/>
    </row>
    <row r="973" spans="1:22" ht="15.75" customHeight="1" x14ac:dyDescent="0.2">
      <c r="A973" s="136"/>
      <c r="B973" s="136"/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6"/>
      <c r="P973" s="136"/>
      <c r="Q973" s="136"/>
      <c r="R973" s="136"/>
      <c r="S973" s="136"/>
      <c r="T973" s="136"/>
      <c r="U973" s="136"/>
      <c r="V973" s="136"/>
    </row>
    <row r="974" spans="1:22" ht="15.75" customHeight="1" x14ac:dyDescent="0.2">
      <c r="A974" s="136"/>
      <c r="B974" s="136"/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6"/>
      <c r="P974" s="136"/>
      <c r="Q974" s="136"/>
      <c r="R974" s="136"/>
      <c r="S974" s="136"/>
      <c r="T974" s="136"/>
      <c r="U974" s="136"/>
      <c r="V974" s="136"/>
    </row>
    <row r="975" spans="1:22" ht="15.75" customHeight="1" x14ac:dyDescent="0.2">
      <c r="A975" s="136"/>
      <c r="B975" s="136"/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6"/>
      <c r="P975" s="136"/>
      <c r="Q975" s="136"/>
      <c r="R975" s="136"/>
      <c r="S975" s="136"/>
      <c r="T975" s="136"/>
      <c r="U975" s="136"/>
      <c r="V975" s="136"/>
    </row>
    <row r="976" spans="1:22" ht="15.75" customHeight="1" x14ac:dyDescent="0.2">
      <c r="A976" s="136"/>
      <c r="B976" s="136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36"/>
      <c r="T976" s="136"/>
      <c r="U976" s="136"/>
      <c r="V976" s="136"/>
    </row>
    <row r="977" spans="1:22" ht="15.75" customHeight="1" x14ac:dyDescent="0.2">
      <c r="A977" s="136"/>
      <c r="B977" s="136"/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  <c r="M977" s="136"/>
      <c r="N977" s="136"/>
      <c r="O977" s="136"/>
      <c r="P977" s="136"/>
      <c r="Q977" s="136"/>
      <c r="R977" s="136"/>
      <c r="S977" s="136"/>
      <c r="T977" s="136"/>
      <c r="U977" s="136"/>
      <c r="V977" s="136"/>
    </row>
    <row r="978" spans="1:22" ht="15.75" customHeight="1" x14ac:dyDescent="0.2">
      <c r="A978" s="136"/>
      <c r="B978" s="136"/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  <c r="M978" s="136"/>
      <c r="N978" s="136"/>
      <c r="O978" s="136"/>
      <c r="P978" s="136"/>
      <c r="Q978" s="136"/>
      <c r="R978" s="136"/>
      <c r="S978" s="136"/>
      <c r="T978" s="136"/>
      <c r="U978" s="136"/>
      <c r="V978" s="136"/>
    </row>
    <row r="979" spans="1:22" ht="15.75" customHeight="1" x14ac:dyDescent="0.2">
      <c r="A979" s="136"/>
      <c r="B979" s="136"/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  <c r="M979" s="136"/>
      <c r="N979" s="136"/>
      <c r="O979" s="136"/>
      <c r="P979" s="136"/>
      <c r="Q979" s="136"/>
      <c r="R979" s="136"/>
      <c r="S979" s="136"/>
      <c r="T979" s="136"/>
      <c r="U979" s="136"/>
      <c r="V979" s="136"/>
    </row>
    <row r="980" spans="1:22" ht="15.75" customHeight="1" x14ac:dyDescent="0.2">
      <c r="A980" s="136"/>
      <c r="B980" s="136"/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  <c r="M980" s="136"/>
      <c r="N980" s="136"/>
      <c r="O980" s="136"/>
      <c r="P980" s="136"/>
      <c r="Q980" s="136"/>
      <c r="R980" s="136"/>
      <c r="S980" s="136"/>
      <c r="T980" s="136"/>
      <c r="U980" s="136"/>
      <c r="V980" s="136"/>
    </row>
    <row r="981" spans="1:22" ht="15.75" customHeight="1" x14ac:dyDescent="0.2">
      <c r="A981" s="136"/>
      <c r="B981" s="136"/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  <c r="M981" s="136"/>
      <c r="N981" s="136"/>
      <c r="O981" s="136"/>
      <c r="P981" s="136"/>
      <c r="Q981" s="136"/>
      <c r="R981" s="136"/>
      <c r="S981" s="136"/>
      <c r="T981" s="136"/>
      <c r="U981" s="136"/>
      <c r="V981" s="136"/>
    </row>
    <row r="982" spans="1:22" ht="15.75" customHeight="1" x14ac:dyDescent="0.2">
      <c r="A982" s="136"/>
      <c r="B982" s="136"/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  <c r="M982" s="136"/>
      <c r="N982" s="136"/>
      <c r="O982" s="136"/>
      <c r="P982" s="136"/>
      <c r="Q982" s="136"/>
      <c r="R982" s="136"/>
      <c r="S982" s="136"/>
      <c r="T982" s="136"/>
      <c r="U982" s="136"/>
      <c r="V982" s="136"/>
    </row>
    <row r="983" spans="1:22" ht="15.75" customHeight="1" x14ac:dyDescent="0.2">
      <c r="A983" s="136"/>
      <c r="B983" s="136"/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  <c r="M983" s="136"/>
      <c r="N983" s="136"/>
      <c r="O983" s="136"/>
      <c r="P983" s="136"/>
      <c r="Q983" s="136"/>
      <c r="R983" s="136"/>
      <c r="S983" s="136"/>
      <c r="T983" s="136"/>
      <c r="U983" s="136"/>
      <c r="V983" s="136"/>
    </row>
    <row r="984" spans="1:22" ht="15.75" customHeight="1" x14ac:dyDescent="0.2">
      <c r="A984" s="136"/>
      <c r="B984" s="136"/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  <c r="M984" s="136"/>
      <c r="N984" s="136"/>
      <c r="O984" s="136"/>
      <c r="P984" s="136"/>
      <c r="Q984" s="136"/>
      <c r="R984" s="136"/>
      <c r="S984" s="136"/>
      <c r="T984" s="136"/>
      <c r="U984" s="136"/>
      <c r="V984" s="136"/>
    </row>
    <row r="985" spans="1:22" ht="15.75" customHeight="1" x14ac:dyDescent="0.2">
      <c r="A985" s="136"/>
      <c r="B985" s="136"/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  <c r="M985" s="136"/>
      <c r="N985" s="136"/>
      <c r="O985" s="136"/>
      <c r="P985" s="136"/>
      <c r="Q985" s="136"/>
      <c r="R985" s="136"/>
      <c r="S985" s="136"/>
      <c r="T985" s="136"/>
      <c r="U985" s="136"/>
      <c r="V985" s="136"/>
    </row>
    <row r="986" spans="1:22" ht="15.75" customHeight="1" x14ac:dyDescent="0.2">
      <c r="A986" s="136"/>
      <c r="B986" s="136"/>
      <c r="C986" s="136"/>
      <c r="D986" s="136"/>
      <c r="E986" s="136"/>
      <c r="F986" s="136"/>
      <c r="G986" s="136"/>
      <c r="H986" s="136"/>
      <c r="I986" s="136"/>
      <c r="J986" s="136"/>
      <c r="K986" s="136"/>
      <c r="L986" s="136"/>
      <c r="M986" s="136"/>
      <c r="N986" s="136"/>
      <c r="O986" s="136"/>
      <c r="P986" s="136"/>
      <c r="Q986" s="136"/>
      <c r="R986" s="136"/>
      <c r="S986" s="136"/>
      <c r="T986" s="136"/>
      <c r="U986" s="136"/>
      <c r="V986" s="136"/>
    </row>
    <row r="987" spans="1:22" ht="15.75" customHeight="1" x14ac:dyDescent="0.2">
      <c r="A987" s="136"/>
      <c r="B987" s="136"/>
      <c r="C987" s="136"/>
      <c r="D987" s="136"/>
      <c r="E987" s="136"/>
      <c r="F987" s="136"/>
      <c r="G987" s="136"/>
      <c r="H987" s="136"/>
      <c r="I987" s="136"/>
      <c r="J987" s="136"/>
      <c r="K987" s="136"/>
      <c r="L987" s="136"/>
      <c r="M987" s="136"/>
      <c r="N987" s="136"/>
      <c r="O987" s="136"/>
      <c r="P987" s="136"/>
      <c r="Q987" s="136"/>
      <c r="R987" s="136"/>
      <c r="S987" s="136"/>
      <c r="T987" s="136"/>
      <c r="U987" s="136"/>
      <c r="V987" s="136"/>
    </row>
    <row r="988" spans="1:22" ht="15.75" customHeight="1" x14ac:dyDescent="0.2">
      <c r="A988" s="136"/>
      <c r="B988" s="136"/>
      <c r="C988" s="136"/>
      <c r="D988" s="136"/>
      <c r="E988" s="136"/>
      <c r="F988" s="136"/>
      <c r="G988" s="136"/>
      <c r="H988" s="136"/>
      <c r="I988" s="136"/>
      <c r="J988" s="136"/>
      <c r="K988" s="136"/>
      <c r="L988" s="136"/>
      <c r="M988" s="136"/>
      <c r="N988" s="136"/>
      <c r="O988" s="136"/>
      <c r="P988" s="136"/>
      <c r="Q988" s="136"/>
      <c r="R988" s="136"/>
      <c r="S988" s="136"/>
      <c r="T988" s="136"/>
      <c r="U988" s="136"/>
      <c r="V988" s="136"/>
    </row>
    <row r="989" spans="1:22" ht="15.75" customHeight="1" x14ac:dyDescent="0.2">
      <c r="A989" s="136"/>
      <c r="B989" s="136"/>
      <c r="C989" s="136"/>
      <c r="D989" s="136"/>
      <c r="E989" s="136"/>
      <c r="F989" s="136"/>
      <c r="G989" s="136"/>
      <c r="H989" s="136"/>
      <c r="I989" s="136"/>
      <c r="J989" s="136"/>
      <c r="K989" s="136"/>
      <c r="L989" s="136"/>
      <c r="M989" s="136"/>
      <c r="N989" s="136"/>
      <c r="O989" s="136"/>
      <c r="P989" s="136"/>
      <c r="Q989" s="136"/>
      <c r="R989" s="136"/>
      <c r="S989" s="136"/>
      <c r="T989" s="136"/>
      <c r="U989" s="136"/>
      <c r="V989" s="136"/>
    </row>
    <row r="990" spans="1:22" ht="15.75" customHeight="1" x14ac:dyDescent="0.2">
      <c r="A990" s="136"/>
      <c r="B990" s="136"/>
      <c r="C990" s="136"/>
      <c r="D990" s="136"/>
      <c r="E990" s="136"/>
      <c r="F990" s="136"/>
      <c r="G990" s="136"/>
      <c r="H990" s="136"/>
      <c r="I990" s="136"/>
      <c r="J990" s="136"/>
      <c r="K990" s="136"/>
      <c r="L990" s="136"/>
      <c r="M990" s="136"/>
      <c r="N990" s="136"/>
      <c r="O990" s="136"/>
      <c r="P990" s="136"/>
      <c r="Q990" s="136"/>
      <c r="R990" s="136"/>
      <c r="S990" s="136"/>
      <c r="T990" s="136"/>
      <c r="U990" s="136"/>
      <c r="V990" s="136"/>
    </row>
    <row r="991" spans="1:22" ht="15.75" customHeight="1" x14ac:dyDescent="0.2">
      <c r="A991" s="136"/>
      <c r="B991" s="136"/>
      <c r="C991" s="136"/>
      <c r="D991" s="136"/>
      <c r="E991" s="136"/>
      <c r="F991" s="136"/>
      <c r="G991" s="136"/>
      <c r="H991" s="136"/>
      <c r="I991" s="136"/>
      <c r="J991" s="136"/>
      <c r="K991" s="136"/>
      <c r="L991" s="136"/>
      <c r="M991" s="136"/>
      <c r="N991" s="136"/>
      <c r="O991" s="136"/>
      <c r="P991" s="136"/>
      <c r="Q991" s="136"/>
      <c r="R991" s="136"/>
      <c r="S991" s="136"/>
      <c r="T991" s="136"/>
      <c r="U991" s="136"/>
      <c r="V991" s="136"/>
    </row>
    <row r="992" spans="1:22" ht="15.75" customHeight="1" x14ac:dyDescent="0.2">
      <c r="A992" s="136"/>
      <c r="B992" s="136"/>
      <c r="C992" s="136"/>
      <c r="D992" s="136"/>
      <c r="E992" s="136"/>
      <c r="F992" s="136"/>
      <c r="G992" s="136"/>
      <c r="H992" s="136"/>
      <c r="I992" s="136"/>
      <c r="J992" s="136"/>
      <c r="K992" s="136"/>
      <c r="L992" s="136"/>
      <c r="M992" s="136"/>
      <c r="N992" s="136"/>
      <c r="O992" s="136"/>
      <c r="P992" s="136"/>
      <c r="Q992" s="136"/>
      <c r="R992" s="136"/>
      <c r="S992" s="136"/>
      <c r="T992" s="136"/>
      <c r="U992" s="136"/>
      <c r="V992" s="136"/>
    </row>
    <row r="993" spans="1:22" ht="15.75" customHeight="1" x14ac:dyDescent="0.2">
      <c r="A993" s="136"/>
      <c r="B993" s="136"/>
      <c r="C993" s="136"/>
      <c r="D993" s="136"/>
      <c r="E993" s="136"/>
      <c r="F993" s="136"/>
      <c r="G993" s="136"/>
      <c r="H993" s="136"/>
      <c r="I993" s="136"/>
      <c r="J993" s="136"/>
      <c r="K993" s="136"/>
      <c r="L993" s="136"/>
      <c r="M993" s="136"/>
      <c r="N993" s="136"/>
      <c r="O993" s="136"/>
      <c r="P993" s="136"/>
      <c r="Q993" s="136"/>
      <c r="R993" s="136"/>
      <c r="S993" s="136"/>
      <c r="T993" s="136"/>
      <c r="U993" s="136"/>
      <c r="V993" s="136"/>
    </row>
    <row r="994" spans="1:22" ht="15.75" customHeight="1" x14ac:dyDescent="0.2">
      <c r="A994" s="136"/>
      <c r="B994" s="136"/>
      <c r="C994" s="136"/>
      <c r="D994" s="136"/>
      <c r="E994" s="136"/>
      <c r="F994" s="136"/>
      <c r="G994" s="136"/>
      <c r="H994" s="136"/>
      <c r="I994" s="136"/>
      <c r="J994" s="136"/>
      <c r="K994" s="136"/>
      <c r="L994" s="136"/>
      <c r="M994" s="136"/>
      <c r="N994" s="136"/>
      <c r="O994" s="136"/>
      <c r="P994" s="136"/>
      <c r="Q994" s="136"/>
      <c r="R994" s="136"/>
      <c r="S994" s="136"/>
      <c r="T994" s="136"/>
      <c r="U994" s="136"/>
      <c r="V994" s="136"/>
    </row>
    <row r="995" spans="1:22" ht="15.75" customHeight="1" x14ac:dyDescent="0.2">
      <c r="A995" s="136"/>
      <c r="B995" s="136"/>
      <c r="C995" s="136"/>
      <c r="D995" s="136"/>
      <c r="E995" s="136"/>
      <c r="F995" s="136"/>
      <c r="G995" s="136"/>
      <c r="H995" s="136"/>
      <c r="I995" s="136"/>
      <c r="J995" s="136"/>
      <c r="K995" s="136"/>
      <c r="L995" s="136"/>
      <c r="M995" s="136"/>
      <c r="N995" s="136"/>
      <c r="O995" s="136"/>
      <c r="P995" s="136"/>
      <c r="Q995" s="136"/>
      <c r="R995" s="136"/>
      <c r="S995" s="136"/>
      <c r="T995" s="136"/>
      <c r="U995" s="136"/>
      <c r="V995" s="136"/>
    </row>
    <row r="996" spans="1:22" ht="15.75" customHeight="1" x14ac:dyDescent="0.2">
      <c r="A996" s="136"/>
      <c r="B996" s="136"/>
      <c r="C996" s="136"/>
      <c r="D996" s="136"/>
      <c r="E996" s="136"/>
      <c r="F996" s="136"/>
      <c r="G996" s="136"/>
      <c r="H996" s="136"/>
      <c r="I996" s="136"/>
      <c r="J996" s="136"/>
      <c r="K996" s="136"/>
      <c r="L996" s="136"/>
      <c r="M996" s="136"/>
      <c r="N996" s="136"/>
      <c r="O996" s="136"/>
      <c r="P996" s="136"/>
      <c r="Q996" s="136"/>
      <c r="R996" s="136"/>
      <c r="S996" s="136"/>
      <c r="T996" s="136"/>
      <c r="U996" s="136"/>
      <c r="V996" s="136"/>
    </row>
    <row r="997" spans="1:22" ht="15.75" customHeight="1" x14ac:dyDescent="0.2">
      <c r="A997" s="136"/>
      <c r="B997" s="136"/>
      <c r="C997" s="136"/>
      <c r="D997" s="136"/>
      <c r="E997" s="136"/>
      <c r="F997" s="136"/>
      <c r="G997" s="136"/>
      <c r="H997" s="136"/>
      <c r="I997" s="136"/>
      <c r="J997" s="136"/>
      <c r="K997" s="136"/>
      <c r="L997" s="136"/>
      <c r="M997" s="136"/>
      <c r="N997" s="136"/>
      <c r="O997" s="136"/>
      <c r="P997" s="136"/>
      <c r="Q997" s="136"/>
      <c r="R997" s="136"/>
      <c r="S997" s="136"/>
      <c r="T997" s="136"/>
      <c r="U997" s="136"/>
      <c r="V997" s="136"/>
    </row>
    <row r="998" spans="1:22" ht="15.75" customHeight="1" x14ac:dyDescent="0.2">
      <c r="A998" s="136"/>
      <c r="B998" s="136"/>
      <c r="C998" s="136"/>
      <c r="D998" s="136"/>
      <c r="E998" s="136"/>
      <c r="F998" s="136"/>
      <c r="G998" s="136"/>
      <c r="H998" s="136"/>
      <c r="I998" s="136"/>
      <c r="J998" s="136"/>
      <c r="K998" s="136"/>
      <c r="L998" s="136"/>
      <c r="M998" s="136"/>
      <c r="N998" s="136"/>
      <c r="O998" s="136"/>
      <c r="P998" s="136"/>
      <c r="Q998" s="136"/>
      <c r="R998" s="136"/>
      <c r="S998" s="136"/>
      <c r="T998" s="136"/>
      <c r="U998" s="136"/>
      <c r="V998" s="136"/>
    </row>
    <row r="999" spans="1:22" ht="15.75" customHeight="1" x14ac:dyDescent="0.2">
      <c r="A999" s="136"/>
      <c r="B999" s="136"/>
      <c r="C999" s="136"/>
      <c r="D999" s="136"/>
      <c r="E999" s="136"/>
      <c r="F999" s="136"/>
      <c r="G999" s="136"/>
      <c r="H999" s="136"/>
      <c r="I999" s="136"/>
      <c r="J999" s="136"/>
      <c r="K999" s="136"/>
      <c r="L999" s="136"/>
      <c r="M999" s="136"/>
      <c r="N999" s="136"/>
      <c r="O999" s="136"/>
      <c r="P999" s="136"/>
      <c r="Q999" s="136"/>
      <c r="R999" s="136"/>
      <c r="S999" s="136"/>
      <c r="T999" s="136"/>
      <c r="U999" s="136"/>
      <c r="V999" s="136"/>
    </row>
    <row r="1000" spans="1:22" ht="15.75" customHeight="1" x14ac:dyDescent="0.2">
      <c r="A1000" s="136"/>
      <c r="B1000" s="136"/>
      <c r="C1000" s="136"/>
      <c r="D1000" s="136"/>
      <c r="E1000" s="136"/>
      <c r="F1000" s="136"/>
      <c r="G1000" s="136"/>
      <c r="H1000" s="136"/>
      <c r="I1000" s="136"/>
      <c r="J1000" s="136"/>
      <c r="K1000" s="136"/>
      <c r="L1000" s="136"/>
      <c r="M1000" s="136"/>
      <c r="N1000" s="136"/>
      <c r="O1000" s="136"/>
      <c r="P1000" s="136"/>
      <c r="Q1000" s="136"/>
      <c r="R1000" s="136"/>
      <c r="S1000" s="136"/>
      <c r="T1000" s="136"/>
      <c r="U1000" s="136"/>
      <c r="V1000" s="136"/>
    </row>
  </sheetData>
  <mergeCells count="2">
    <mergeCell ref="A1:C1"/>
    <mergeCell ref="B7:C7"/>
  </mergeCells>
  <pageMargins left="0.90551181102362199" right="0.45005715011430031" top="0.74803149606299213" bottom="0.74803149606299213" header="0" footer="0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workbookViewId="0"/>
  </sheetViews>
  <sheetFormatPr defaultColWidth="12.5703125" defaultRowHeight="15" customHeight="1" x14ac:dyDescent="0.2"/>
  <cols>
    <col min="1" max="1" width="41.85546875" customWidth="1"/>
    <col min="2" max="2" width="5.7109375" customWidth="1"/>
    <col min="3" max="3" width="8.7109375" customWidth="1"/>
    <col min="4" max="4" width="9.7109375" customWidth="1"/>
    <col min="5" max="5" width="8" customWidth="1"/>
    <col min="6" max="6" width="9.7109375" customWidth="1"/>
    <col min="7" max="26" width="8.7109375" customWidth="1"/>
  </cols>
  <sheetData>
    <row r="1" spans="1:26" ht="12.75" customHeight="1" x14ac:dyDescent="0.2">
      <c r="A1" s="18"/>
      <c r="B1" s="5"/>
      <c r="C1" s="5"/>
      <c r="D1" s="169"/>
      <c r="E1" s="170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 ht="12.75" customHeight="1" x14ac:dyDescent="0.2">
      <c r="A2" s="2"/>
      <c r="B2" s="5"/>
      <c r="C2" s="5"/>
      <c r="D2" s="169"/>
      <c r="E2" s="170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6" ht="12.75" customHeight="1" x14ac:dyDescent="0.2">
      <c r="A3" s="1"/>
      <c r="B3" s="5"/>
      <c r="C3" s="5"/>
      <c r="D3" s="169"/>
      <c r="E3" s="170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</row>
    <row r="4" spans="1:26" ht="12.75" customHeight="1" x14ac:dyDescent="0.2">
      <c r="A4" s="1"/>
      <c r="B4" s="5"/>
      <c r="C4" s="5"/>
      <c r="D4" s="169"/>
      <c r="E4" s="170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</row>
    <row r="5" spans="1:26" ht="15" customHeight="1" x14ac:dyDescent="0.2">
      <c r="A5" s="171"/>
      <c r="B5" s="2"/>
      <c r="C5" s="2"/>
      <c r="D5" s="2"/>
      <c r="E5" s="2"/>
      <c r="F5" s="2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71"/>
      <c r="B6" s="2"/>
      <c r="C6" s="2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69"/>
      <c r="B7" s="5"/>
      <c r="C7" s="5"/>
      <c r="D7" s="169"/>
      <c r="E7" s="170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</row>
    <row r="8" spans="1:26" ht="12.75" customHeight="1" x14ac:dyDescent="0.2">
      <c r="A8" s="268" t="s">
        <v>228</v>
      </c>
      <c r="B8" s="249"/>
      <c r="C8" s="249"/>
      <c r="D8" s="249"/>
      <c r="E8" s="249"/>
      <c r="F8" s="250"/>
    </row>
    <row r="9" spans="1:26" ht="12.75" customHeight="1" x14ac:dyDescent="0.2">
      <c r="A9" s="172"/>
      <c r="B9" s="173"/>
      <c r="C9" s="173"/>
      <c r="D9" s="173"/>
      <c r="E9" s="173"/>
      <c r="F9" s="174"/>
    </row>
    <row r="10" spans="1:26" ht="12.75" customHeight="1" x14ac:dyDescent="0.25">
      <c r="A10" s="175"/>
      <c r="B10" s="5"/>
      <c r="C10" s="5"/>
      <c r="D10" s="269" t="s">
        <v>229</v>
      </c>
      <c r="E10" s="270"/>
      <c r="F10" s="271"/>
      <c r="G10" s="169"/>
      <c r="H10" s="169"/>
    </row>
    <row r="11" spans="1:26" ht="12.75" customHeight="1" x14ac:dyDescent="0.2">
      <c r="A11" s="176"/>
      <c r="B11" s="169"/>
      <c r="C11" s="169"/>
      <c r="D11" s="177" t="s">
        <v>230</v>
      </c>
      <c r="E11" s="178" t="s">
        <v>231</v>
      </c>
      <c r="F11" s="179" t="s">
        <v>232</v>
      </c>
      <c r="G11" s="169"/>
      <c r="H11" s="169"/>
    </row>
    <row r="12" spans="1:26" ht="12.75" customHeight="1" x14ac:dyDescent="0.2">
      <c r="A12" s="180" t="s">
        <v>233</v>
      </c>
      <c r="B12" s="181" t="s">
        <v>234</v>
      </c>
      <c r="C12" s="182">
        <v>0.02</v>
      </c>
      <c r="D12" s="183">
        <v>2.9700000000000001E-2</v>
      </c>
      <c r="E12" s="184">
        <v>5.0799999999999998E-2</v>
      </c>
      <c r="F12" s="185">
        <v>6.2700000000000006E-2</v>
      </c>
      <c r="G12" s="169"/>
      <c r="H12" s="169"/>
    </row>
    <row r="13" spans="1:26" ht="12.75" customHeight="1" x14ac:dyDescent="0.2">
      <c r="A13" s="186" t="s">
        <v>235</v>
      </c>
      <c r="B13" s="187" t="s">
        <v>236</v>
      </c>
      <c r="C13" s="188">
        <v>1.3299999999999999E-2</v>
      </c>
      <c r="D13" s="183">
        <f>0.3%+0.56%</f>
        <v>8.6E-3</v>
      </c>
      <c r="E13" s="184">
        <f>0.48%+0.85%</f>
        <v>1.3299999999999999E-2</v>
      </c>
      <c r="F13" s="185">
        <f>0.82%+0.89%</f>
        <v>1.7099999999999997E-2</v>
      </c>
      <c r="G13" s="169"/>
      <c r="H13" s="169"/>
    </row>
    <row r="14" spans="1:26" ht="12.75" customHeight="1" x14ac:dyDescent="0.2">
      <c r="A14" s="186" t="s">
        <v>237</v>
      </c>
      <c r="B14" s="187" t="s">
        <v>238</v>
      </c>
      <c r="C14" s="189">
        <v>0.15</v>
      </c>
      <c r="D14" s="183">
        <v>7.7799999999999994E-2</v>
      </c>
      <c r="E14" s="184">
        <v>0.1085</v>
      </c>
      <c r="F14" s="185">
        <v>0.13550000000000001</v>
      </c>
      <c r="G14" s="169"/>
      <c r="H14" s="169"/>
    </row>
    <row r="15" spans="1:26" ht="12.75" customHeight="1" x14ac:dyDescent="0.2">
      <c r="A15" s="186" t="s">
        <v>239</v>
      </c>
      <c r="B15" s="187" t="s">
        <v>240</v>
      </c>
      <c r="C15" s="190">
        <f>(1+E15)^(E16/252)-1</f>
        <v>9.4342699974836464E-4</v>
      </c>
      <c r="D15" s="183" t="s">
        <v>241</v>
      </c>
      <c r="E15" s="191">
        <v>0.02</v>
      </c>
      <c r="F15" s="192"/>
      <c r="G15" s="169"/>
      <c r="H15" s="169"/>
    </row>
    <row r="16" spans="1:26" ht="12.75" customHeight="1" x14ac:dyDescent="0.2">
      <c r="A16" s="186" t="s">
        <v>242</v>
      </c>
      <c r="B16" s="272" t="s">
        <v>243</v>
      </c>
      <c r="C16" s="188">
        <v>2.9899999999999999E-2</v>
      </c>
      <c r="D16" s="193" t="s">
        <v>244</v>
      </c>
      <c r="E16" s="194">
        <v>12</v>
      </c>
      <c r="F16" s="195"/>
      <c r="G16" s="169"/>
      <c r="H16" s="169"/>
    </row>
    <row r="17" spans="1:8" ht="12.75" customHeight="1" x14ac:dyDescent="0.2">
      <c r="A17" s="196" t="s">
        <v>245</v>
      </c>
      <c r="B17" s="273"/>
      <c r="C17" s="197">
        <v>3.2000000000000001E-2</v>
      </c>
      <c r="D17" s="198"/>
      <c r="E17" s="199"/>
      <c r="F17" s="195"/>
      <c r="G17" s="169"/>
      <c r="H17" s="169"/>
    </row>
    <row r="18" spans="1:8" ht="12.75" customHeight="1" x14ac:dyDescent="0.2">
      <c r="A18" s="200" t="s">
        <v>246</v>
      </c>
      <c r="B18" s="201"/>
      <c r="C18" s="202"/>
      <c r="D18" s="198"/>
      <c r="E18" s="199"/>
      <c r="F18" s="195"/>
      <c r="G18" s="169"/>
      <c r="H18" s="169"/>
    </row>
    <row r="19" spans="1:8" ht="12.75" customHeight="1" x14ac:dyDescent="0.2">
      <c r="A19" s="203" t="s">
        <v>247</v>
      </c>
      <c r="B19" s="204"/>
      <c r="C19" s="205"/>
      <c r="D19" s="198"/>
      <c r="E19" s="199"/>
      <c r="F19" s="195"/>
      <c r="G19" s="169"/>
      <c r="H19" s="169"/>
    </row>
    <row r="20" spans="1:8" ht="12.75" customHeight="1" x14ac:dyDescent="0.2">
      <c r="A20" s="206" t="s">
        <v>248</v>
      </c>
      <c r="B20" s="207"/>
      <c r="C20" s="208">
        <f>ROUND((((1+C12+C13)*(1+C14)*(1+C15))/(1-(C16+C17))-1),4)</f>
        <v>0.26790000000000003</v>
      </c>
      <c r="D20" s="209">
        <v>0.21429999999999999</v>
      </c>
      <c r="E20" s="210">
        <v>0.2717</v>
      </c>
      <c r="F20" s="211">
        <v>0.3362</v>
      </c>
      <c r="G20" s="169"/>
      <c r="H20" s="169"/>
    </row>
    <row r="21" spans="1:8" ht="12.75" customHeight="1" x14ac:dyDescent="0.2">
      <c r="A21" s="169"/>
      <c r="B21" s="169"/>
      <c r="C21" s="169"/>
      <c r="D21" s="169"/>
      <c r="E21" s="170"/>
      <c r="F21" s="169"/>
      <c r="G21" s="169"/>
      <c r="H21" s="169"/>
    </row>
    <row r="22" spans="1:8" ht="12.75" customHeight="1" x14ac:dyDescent="0.2">
      <c r="A22" s="169"/>
      <c r="B22" s="169"/>
      <c r="C22" s="169"/>
      <c r="D22" s="169"/>
      <c r="E22" s="170"/>
      <c r="F22" s="169"/>
      <c r="G22" s="169"/>
      <c r="H22" s="169"/>
    </row>
    <row r="23" spans="1:8" ht="12.75" customHeight="1" x14ac:dyDescent="0.2">
      <c r="A23" s="169"/>
      <c r="B23" s="169"/>
      <c r="C23" s="169"/>
      <c r="D23" s="169"/>
      <c r="E23" s="212"/>
      <c r="F23" s="169"/>
      <c r="G23" s="169"/>
      <c r="H23" s="169"/>
    </row>
    <row r="24" spans="1:8" ht="12.75" customHeight="1" x14ac:dyDescent="0.2">
      <c r="A24" s="169"/>
      <c r="B24" s="169"/>
      <c r="C24" s="169"/>
      <c r="D24" s="169"/>
      <c r="E24" s="170"/>
      <c r="F24" s="169"/>
      <c r="G24" s="169"/>
      <c r="H24" s="169"/>
    </row>
    <row r="25" spans="1:8" ht="12.75" customHeight="1" x14ac:dyDescent="0.2">
      <c r="E25" s="213"/>
    </row>
    <row r="26" spans="1:8" ht="12.75" customHeight="1" x14ac:dyDescent="0.2">
      <c r="E26" s="213"/>
    </row>
    <row r="27" spans="1:8" ht="12.75" customHeight="1" x14ac:dyDescent="0.2">
      <c r="E27" s="213"/>
    </row>
    <row r="28" spans="1:8" ht="12.75" customHeight="1" x14ac:dyDescent="0.2">
      <c r="E28" s="213"/>
    </row>
    <row r="29" spans="1:8" ht="12.75" customHeight="1" x14ac:dyDescent="0.2">
      <c r="E29" s="213"/>
    </row>
    <row r="30" spans="1:8" ht="12.75" customHeight="1" x14ac:dyDescent="0.2">
      <c r="E30" s="213"/>
    </row>
    <row r="31" spans="1:8" ht="12.75" customHeight="1" x14ac:dyDescent="0.2">
      <c r="E31" s="213"/>
    </row>
    <row r="32" spans="1:8" ht="12.75" customHeight="1" x14ac:dyDescent="0.2">
      <c r="E32" s="213"/>
    </row>
    <row r="33" spans="5:5" ht="12.75" customHeight="1" x14ac:dyDescent="0.2">
      <c r="E33" s="213"/>
    </row>
    <row r="34" spans="5:5" ht="12.75" customHeight="1" x14ac:dyDescent="0.2">
      <c r="E34" s="213"/>
    </row>
    <row r="35" spans="5:5" ht="12.75" customHeight="1" x14ac:dyDescent="0.2">
      <c r="E35" s="213"/>
    </row>
    <row r="36" spans="5:5" ht="12.75" customHeight="1" x14ac:dyDescent="0.2">
      <c r="E36" s="213"/>
    </row>
    <row r="37" spans="5:5" ht="12.75" customHeight="1" x14ac:dyDescent="0.2">
      <c r="E37" s="213"/>
    </row>
    <row r="38" spans="5:5" ht="12.75" customHeight="1" x14ac:dyDescent="0.2">
      <c r="E38" s="213"/>
    </row>
    <row r="39" spans="5:5" ht="12.75" customHeight="1" x14ac:dyDescent="0.2">
      <c r="E39" s="213"/>
    </row>
    <row r="40" spans="5:5" ht="12.75" customHeight="1" x14ac:dyDescent="0.2">
      <c r="E40" s="213"/>
    </row>
    <row r="41" spans="5:5" ht="12.75" customHeight="1" x14ac:dyDescent="0.2">
      <c r="E41" s="213"/>
    </row>
    <row r="42" spans="5:5" ht="12.75" customHeight="1" x14ac:dyDescent="0.2">
      <c r="E42" s="213"/>
    </row>
    <row r="43" spans="5:5" ht="12.75" customHeight="1" x14ac:dyDescent="0.2">
      <c r="E43" s="213"/>
    </row>
    <row r="44" spans="5:5" ht="12.75" customHeight="1" x14ac:dyDescent="0.2">
      <c r="E44" s="213"/>
    </row>
    <row r="45" spans="5:5" ht="12.75" customHeight="1" x14ac:dyDescent="0.2">
      <c r="E45" s="213"/>
    </row>
    <row r="46" spans="5:5" ht="12.75" customHeight="1" x14ac:dyDescent="0.2">
      <c r="E46" s="213"/>
    </row>
    <row r="47" spans="5:5" ht="12.75" customHeight="1" x14ac:dyDescent="0.2">
      <c r="E47" s="213"/>
    </row>
    <row r="48" spans="5:5" ht="12.75" customHeight="1" x14ac:dyDescent="0.2">
      <c r="E48" s="213"/>
    </row>
    <row r="49" spans="5:5" ht="12.75" customHeight="1" x14ac:dyDescent="0.2">
      <c r="E49" s="213"/>
    </row>
    <row r="50" spans="5:5" ht="12.75" customHeight="1" x14ac:dyDescent="0.2">
      <c r="E50" s="213"/>
    </row>
    <row r="51" spans="5:5" ht="12.75" customHeight="1" x14ac:dyDescent="0.2">
      <c r="E51" s="213"/>
    </row>
    <row r="52" spans="5:5" ht="12.75" customHeight="1" x14ac:dyDescent="0.2">
      <c r="E52" s="213"/>
    </row>
    <row r="53" spans="5:5" ht="12.75" customHeight="1" x14ac:dyDescent="0.2">
      <c r="E53" s="213"/>
    </row>
    <row r="54" spans="5:5" ht="12.75" customHeight="1" x14ac:dyDescent="0.2">
      <c r="E54" s="213"/>
    </row>
    <row r="55" spans="5:5" ht="12.75" customHeight="1" x14ac:dyDescent="0.2">
      <c r="E55" s="213"/>
    </row>
    <row r="56" spans="5:5" ht="12.75" customHeight="1" x14ac:dyDescent="0.2">
      <c r="E56" s="213"/>
    </row>
    <row r="57" spans="5:5" ht="12.75" customHeight="1" x14ac:dyDescent="0.2">
      <c r="E57" s="213"/>
    </row>
    <row r="58" spans="5:5" ht="12.75" customHeight="1" x14ac:dyDescent="0.2">
      <c r="E58" s="213"/>
    </row>
    <row r="59" spans="5:5" ht="12.75" customHeight="1" x14ac:dyDescent="0.2">
      <c r="E59" s="213"/>
    </row>
    <row r="60" spans="5:5" ht="12.75" customHeight="1" x14ac:dyDescent="0.2">
      <c r="E60" s="213"/>
    </row>
    <row r="61" spans="5:5" ht="12.75" customHeight="1" x14ac:dyDescent="0.2">
      <c r="E61" s="213"/>
    </row>
    <row r="62" spans="5:5" ht="12.75" customHeight="1" x14ac:dyDescent="0.2">
      <c r="E62" s="213"/>
    </row>
    <row r="63" spans="5:5" ht="12.75" customHeight="1" x14ac:dyDescent="0.2">
      <c r="E63" s="213"/>
    </row>
    <row r="64" spans="5:5" ht="12.75" customHeight="1" x14ac:dyDescent="0.2">
      <c r="E64" s="213"/>
    </row>
    <row r="65" spans="5:5" ht="12.75" customHeight="1" x14ac:dyDescent="0.2">
      <c r="E65" s="213"/>
    </row>
    <row r="66" spans="5:5" ht="12.75" customHeight="1" x14ac:dyDescent="0.2">
      <c r="E66" s="213"/>
    </row>
    <row r="67" spans="5:5" ht="12.75" customHeight="1" x14ac:dyDescent="0.2">
      <c r="E67" s="213"/>
    </row>
    <row r="68" spans="5:5" ht="12.75" customHeight="1" x14ac:dyDescent="0.2">
      <c r="E68" s="213"/>
    </row>
    <row r="69" spans="5:5" ht="12.75" customHeight="1" x14ac:dyDescent="0.2">
      <c r="E69" s="213"/>
    </row>
    <row r="70" spans="5:5" ht="12.75" customHeight="1" x14ac:dyDescent="0.2">
      <c r="E70" s="213"/>
    </row>
    <row r="71" spans="5:5" ht="12.75" customHeight="1" x14ac:dyDescent="0.2">
      <c r="E71" s="213"/>
    </row>
    <row r="72" spans="5:5" ht="12.75" customHeight="1" x14ac:dyDescent="0.2">
      <c r="E72" s="213"/>
    </row>
    <row r="73" spans="5:5" ht="12.75" customHeight="1" x14ac:dyDescent="0.2">
      <c r="E73" s="213"/>
    </row>
    <row r="74" spans="5:5" ht="12.75" customHeight="1" x14ac:dyDescent="0.2">
      <c r="E74" s="213"/>
    </row>
    <row r="75" spans="5:5" ht="12.75" customHeight="1" x14ac:dyDescent="0.2">
      <c r="E75" s="213"/>
    </row>
    <row r="76" spans="5:5" ht="12.75" customHeight="1" x14ac:dyDescent="0.2">
      <c r="E76" s="213"/>
    </row>
    <row r="77" spans="5:5" ht="12.75" customHeight="1" x14ac:dyDescent="0.2">
      <c r="E77" s="213"/>
    </row>
    <row r="78" spans="5:5" ht="12.75" customHeight="1" x14ac:dyDescent="0.2">
      <c r="E78" s="213"/>
    </row>
    <row r="79" spans="5:5" ht="12.75" customHeight="1" x14ac:dyDescent="0.2">
      <c r="E79" s="213"/>
    </row>
    <row r="80" spans="5:5" ht="12.75" customHeight="1" x14ac:dyDescent="0.2">
      <c r="E80" s="213"/>
    </row>
    <row r="81" spans="5:5" ht="12.75" customHeight="1" x14ac:dyDescent="0.2">
      <c r="E81" s="213"/>
    </row>
    <row r="82" spans="5:5" ht="12.75" customHeight="1" x14ac:dyDescent="0.2">
      <c r="E82" s="213"/>
    </row>
    <row r="83" spans="5:5" ht="12.75" customHeight="1" x14ac:dyDescent="0.2">
      <c r="E83" s="213"/>
    </row>
    <row r="84" spans="5:5" ht="12.75" customHeight="1" x14ac:dyDescent="0.2">
      <c r="E84" s="213"/>
    </row>
    <row r="85" spans="5:5" ht="12.75" customHeight="1" x14ac:dyDescent="0.2">
      <c r="E85" s="213"/>
    </row>
    <row r="86" spans="5:5" ht="12.75" customHeight="1" x14ac:dyDescent="0.2">
      <c r="E86" s="213"/>
    </row>
    <row r="87" spans="5:5" ht="12.75" customHeight="1" x14ac:dyDescent="0.2">
      <c r="E87" s="213"/>
    </row>
    <row r="88" spans="5:5" ht="12.75" customHeight="1" x14ac:dyDescent="0.2">
      <c r="E88" s="213"/>
    </row>
    <row r="89" spans="5:5" ht="12.75" customHeight="1" x14ac:dyDescent="0.2">
      <c r="E89" s="213"/>
    </row>
    <row r="90" spans="5:5" ht="12.75" customHeight="1" x14ac:dyDescent="0.2">
      <c r="E90" s="213"/>
    </row>
    <row r="91" spans="5:5" ht="12.75" customHeight="1" x14ac:dyDescent="0.2">
      <c r="E91" s="213"/>
    </row>
    <row r="92" spans="5:5" ht="12.75" customHeight="1" x14ac:dyDescent="0.2">
      <c r="E92" s="213"/>
    </row>
    <row r="93" spans="5:5" ht="12.75" customHeight="1" x14ac:dyDescent="0.2">
      <c r="E93" s="213"/>
    </row>
    <row r="94" spans="5:5" ht="12.75" customHeight="1" x14ac:dyDescent="0.2">
      <c r="E94" s="213"/>
    </row>
    <row r="95" spans="5:5" ht="12.75" customHeight="1" x14ac:dyDescent="0.2">
      <c r="E95" s="213"/>
    </row>
    <row r="96" spans="5:5" ht="12.75" customHeight="1" x14ac:dyDescent="0.2">
      <c r="E96" s="213"/>
    </row>
    <row r="97" spans="5:5" ht="12.75" customHeight="1" x14ac:dyDescent="0.2">
      <c r="E97" s="213"/>
    </row>
    <row r="98" spans="5:5" ht="12.75" customHeight="1" x14ac:dyDescent="0.2">
      <c r="E98" s="213"/>
    </row>
    <row r="99" spans="5:5" ht="12.75" customHeight="1" x14ac:dyDescent="0.2">
      <c r="E99" s="213"/>
    </row>
    <row r="100" spans="5:5" ht="12.75" customHeight="1" x14ac:dyDescent="0.2">
      <c r="E100" s="213"/>
    </row>
    <row r="101" spans="5:5" ht="12.75" customHeight="1" x14ac:dyDescent="0.2">
      <c r="E101" s="213"/>
    </row>
    <row r="102" spans="5:5" ht="12.75" customHeight="1" x14ac:dyDescent="0.2">
      <c r="E102" s="213"/>
    </row>
    <row r="103" spans="5:5" ht="12.75" customHeight="1" x14ac:dyDescent="0.2">
      <c r="E103" s="213"/>
    </row>
    <row r="104" spans="5:5" ht="12.75" customHeight="1" x14ac:dyDescent="0.2">
      <c r="E104" s="213"/>
    </row>
    <row r="105" spans="5:5" ht="12.75" customHeight="1" x14ac:dyDescent="0.2">
      <c r="E105" s="213"/>
    </row>
    <row r="106" spans="5:5" ht="12.75" customHeight="1" x14ac:dyDescent="0.2">
      <c r="E106" s="213"/>
    </row>
    <row r="107" spans="5:5" ht="12.75" customHeight="1" x14ac:dyDescent="0.2">
      <c r="E107" s="213"/>
    </row>
    <row r="108" spans="5:5" ht="12.75" customHeight="1" x14ac:dyDescent="0.2">
      <c r="E108" s="213"/>
    </row>
    <row r="109" spans="5:5" ht="12.75" customHeight="1" x14ac:dyDescent="0.2">
      <c r="E109" s="213"/>
    </row>
    <row r="110" spans="5:5" ht="12.75" customHeight="1" x14ac:dyDescent="0.2">
      <c r="E110" s="213"/>
    </row>
    <row r="111" spans="5:5" ht="12.75" customHeight="1" x14ac:dyDescent="0.2">
      <c r="E111" s="213"/>
    </row>
    <row r="112" spans="5:5" ht="12.75" customHeight="1" x14ac:dyDescent="0.2">
      <c r="E112" s="213"/>
    </row>
    <row r="113" spans="5:5" ht="12.75" customHeight="1" x14ac:dyDescent="0.2">
      <c r="E113" s="213"/>
    </row>
    <row r="114" spans="5:5" ht="12.75" customHeight="1" x14ac:dyDescent="0.2">
      <c r="E114" s="213"/>
    </row>
    <row r="115" spans="5:5" ht="12.75" customHeight="1" x14ac:dyDescent="0.2">
      <c r="E115" s="213"/>
    </row>
    <row r="116" spans="5:5" ht="12.75" customHeight="1" x14ac:dyDescent="0.2">
      <c r="E116" s="213"/>
    </row>
    <row r="117" spans="5:5" ht="12.75" customHeight="1" x14ac:dyDescent="0.2">
      <c r="E117" s="213"/>
    </row>
    <row r="118" spans="5:5" ht="12.75" customHeight="1" x14ac:dyDescent="0.2">
      <c r="E118" s="213"/>
    </row>
    <row r="119" spans="5:5" ht="12.75" customHeight="1" x14ac:dyDescent="0.2">
      <c r="E119" s="213"/>
    </row>
    <row r="120" spans="5:5" ht="12.75" customHeight="1" x14ac:dyDescent="0.2">
      <c r="E120" s="213"/>
    </row>
    <row r="121" spans="5:5" ht="12.75" customHeight="1" x14ac:dyDescent="0.2">
      <c r="E121" s="213"/>
    </row>
    <row r="122" spans="5:5" ht="12.75" customHeight="1" x14ac:dyDescent="0.2">
      <c r="E122" s="213"/>
    </row>
    <row r="123" spans="5:5" ht="12.75" customHeight="1" x14ac:dyDescent="0.2">
      <c r="E123" s="213"/>
    </row>
    <row r="124" spans="5:5" ht="12.75" customHeight="1" x14ac:dyDescent="0.2">
      <c r="E124" s="213"/>
    </row>
    <row r="125" spans="5:5" ht="12.75" customHeight="1" x14ac:dyDescent="0.2">
      <c r="E125" s="213"/>
    </row>
    <row r="126" spans="5:5" ht="12.75" customHeight="1" x14ac:dyDescent="0.2">
      <c r="E126" s="213"/>
    </row>
    <row r="127" spans="5:5" ht="12.75" customHeight="1" x14ac:dyDescent="0.2">
      <c r="E127" s="213"/>
    </row>
    <row r="128" spans="5:5" ht="12.75" customHeight="1" x14ac:dyDescent="0.2">
      <c r="E128" s="213"/>
    </row>
    <row r="129" spans="5:5" ht="12.75" customHeight="1" x14ac:dyDescent="0.2">
      <c r="E129" s="213"/>
    </row>
    <row r="130" spans="5:5" ht="12.75" customHeight="1" x14ac:dyDescent="0.2">
      <c r="E130" s="213"/>
    </row>
    <row r="131" spans="5:5" ht="12.75" customHeight="1" x14ac:dyDescent="0.2">
      <c r="E131" s="213"/>
    </row>
    <row r="132" spans="5:5" ht="12.75" customHeight="1" x14ac:dyDescent="0.2">
      <c r="E132" s="213"/>
    </row>
    <row r="133" spans="5:5" ht="12.75" customHeight="1" x14ac:dyDescent="0.2">
      <c r="E133" s="213"/>
    </row>
    <row r="134" spans="5:5" ht="12.75" customHeight="1" x14ac:dyDescent="0.2">
      <c r="E134" s="213"/>
    </row>
    <row r="135" spans="5:5" ht="12.75" customHeight="1" x14ac:dyDescent="0.2">
      <c r="E135" s="213"/>
    </row>
    <row r="136" spans="5:5" ht="12.75" customHeight="1" x14ac:dyDescent="0.2">
      <c r="E136" s="213"/>
    </row>
    <row r="137" spans="5:5" ht="12.75" customHeight="1" x14ac:dyDescent="0.2">
      <c r="E137" s="213"/>
    </row>
    <row r="138" spans="5:5" ht="12.75" customHeight="1" x14ac:dyDescent="0.2">
      <c r="E138" s="213"/>
    </row>
    <row r="139" spans="5:5" ht="12.75" customHeight="1" x14ac:dyDescent="0.2">
      <c r="E139" s="213"/>
    </row>
    <row r="140" spans="5:5" ht="12.75" customHeight="1" x14ac:dyDescent="0.2">
      <c r="E140" s="213"/>
    </row>
    <row r="141" spans="5:5" ht="12.75" customHeight="1" x14ac:dyDescent="0.2">
      <c r="E141" s="213"/>
    </row>
    <row r="142" spans="5:5" ht="12.75" customHeight="1" x14ac:dyDescent="0.2">
      <c r="E142" s="213"/>
    </row>
    <row r="143" spans="5:5" ht="12.75" customHeight="1" x14ac:dyDescent="0.2">
      <c r="E143" s="213"/>
    </row>
    <row r="144" spans="5:5" ht="12.75" customHeight="1" x14ac:dyDescent="0.2">
      <c r="E144" s="213"/>
    </row>
    <row r="145" spans="5:5" ht="12.75" customHeight="1" x14ac:dyDescent="0.2">
      <c r="E145" s="213"/>
    </row>
    <row r="146" spans="5:5" ht="12.75" customHeight="1" x14ac:dyDescent="0.2">
      <c r="E146" s="213"/>
    </row>
    <row r="147" spans="5:5" ht="12.75" customHeight="1" x14ac:dyDescent="0.2">
      <c r="E147" s="213"/>
    </row>
    <row r="148" spans="5:5" ht="12.75" customHeight="1" x14ac:dyDescent="0.2">
      <c r="E148" s="213"/>
    </row>
    <row r="149" spans="5:5" ht="12.75" customHeight="1" x14ac:dyDescent="0.2">
      <c r="E149" s="213"/>
    </row>
    <row r="150" spans="5:5" ht="12.75" customHeight="1" x14ac:dyDescent="0.2">
      <c r="E150" s="213"/>
    </row>
    <row r="151" spans="5:5" ht="12.75" customHeight="1" x14ac:dyDescent="0.2">
      <c r="E151" s="213"/>
    </row>
    <row r="152" spans="5:5" ht="12.75" customHeight="1" x14ac:dyDescent="0.2">
      <c r="E152" s="213"/>
    </row>
    <row r="153" spans="5:5" ht="12.75" customHeight="1" x14ac:dyDescent="0.2">
      <c r="E153" s="213"/>
    </row>
    <row r="154" spans="5:5" ht="12.75" customHeight="1" x14ac:dyDescent="0.2">
      <c r="E154" s="213"/>
    </row>
    <row r="155" spans="5:5" ht="12.75" customHeight="1" x14ac:dyDescent="0.2">
      <c r="E155" s="213"/>
    </row>
    <row r="156" spans="5:5" ht="12.75" customHeight="1" x14ac:dyDescent="0.2">
      <c r="E156" s="213"/>
    </row>
    <row r="157" spans="5:5" ht="12.75" customHeight="1" x14ac:dyDescent="0.2">
      <c r="E157" s="213"/>
    </row>
    <row r="158" spans="5:5" ht="12.75" customHeight="1" x14ac:dyDescent="0.2">
      <c r="E158" s="213"/>
    </row>
    <row r="159" spans="5:5" ht="12.75" customHeight="1" x14ac:dyDescent="0.2">
      <c r="E159" s="213"/>
    </row>
    <row r="160" spans="5:5" ht="12.75" customHeight="1" x14ac:dyDescent="0.2">
      <c r="E160" s="213"/>
    </row>
    <row r="161" spans="5:5" ht="12.75" customHeight="1" x14ac:dyDescent="0.2">
      <c r="E161" s="213"/>
    </row>
    <row r="162" spans="5:5" ht="12.75" customHeight="1" x14ac:dyDescent="0.2">
      <c r="E162" s="213"/>
    </row>
    <row r="163" spans="5:5" ht="12.75" customHeight="1" x14ac:dyDescent="0.2">
      <c r="E163" s="213"/>
    </row>
    <row r="164" spans="5:5" ht="12.75" customHeight="1" x14ac:dyDescent="0.2">
      <c r="E164" s="213"/>
    </row>
    <row r="165" spans="5:5" ht="12.75" customHeight="1" x14ac:dyDescent="0.2">
      <c r="E165" s="213"/>
    </row>
    <row r="166" spans="5:5" ht="12.75" customHeight="1" x14ac:dyDescent="0.2">
      <c r="E166" s="213"/>
    </row>
    <row r="167" spans="5:5" ht="12.75" customHeight="1" x14ac:dyDescent="0.2">
      <c r="E167" s="213"/>
    </row>
    <row r="168" spans="5:5" ht="12.75" customHeight="1" x14ac:dyDescent="0.2">
      <c r="E168" s="213"/>
    </row>
    <row r="169" spans="5:5" ht="12.75" customHeight="1" x14ac:dyDescent="0.2">
      <c r="E169" s="213"/>
    </row>
    <row r="170" spans="5:5" ht="12.75" customHeight="1" x14ac:dyDescent="0.2">
      <c r="E170" s="213"/>
    </row>
    <row r="171" spans="5:5" ht="12.75" customHeight="1" x14ac:dyDescent="0.2">
      <c r="E171" s="213"/>
    </row>
    <row r="172" spans="5:5" ht="12.75" customHeight="1" x14ac:dyDescent="0.2">
      <c r="E172" s="213"/>
    </row>
    <row r="173" spans="5:5" ht="12.75" customHeight="1" x14ac:dyDescent="0.2">
      <c r="E173" s="213"/>
    </row>
    <row r="174" spans="5:5" ht="12.75" customHeight="1" x14ac:dyDescent="0.2">
      <c r="E174" s="213"/>
    </row>
    <row r="175" spans="5:5" ht="12.75" customHeight="1" x14ac:dyDescent="0.2">
      <c r="E175" s="213"/>
    </row>
    <row r="176" spans="5:5" ht="12.75" customHeight="1" x14ac:dyDescent="0.2">
      <c r="E176" s="213"/>
    </row>
    <row r="177" spans="5:5" ht="12.75" customHeight="1" x14ac:dyDescent="0.2">
      <c r="E177" s="213"/>
    </row>
    <row r="178" spans="5:5" ht="12.75" customHeight="1" x14ac:dyDescent="0.2">
      <c r="E178" s="213"/>
    </row>
    <row r="179" spans="5:5" ht="12.75" customHeight="1" x14ac:dyDescent="0.2">
      <c r="E179" s="213"/>
    </row>
    <row r="180" spans="5:5" ht="12.75" customHeight="1" x14ac:dyDescent="0.2">
      <c r="E180" s="213"/>
    </row>
    <row r="181" spans="5:5" ht="12.75" customHeight="1" x14ac:dyDescent="0.2">
      <c r="E181" s="213"/>
    </row>
    <row r="182" spans="5:5" ht="12.75" customHeight="1" x14ac:dyDescent="0.2">
      <c r="E182" s="213"/>
    </row>
    <row r="183" spans="5:5" ht="12.75" customHeight="1" x14ac:dyDescent="0.2">
      <c r="E183" s="213"/>
    </row>
    <row r="184" spans="5:5" ht="12.75" customHeight="1" x14ac:dyDescent="0.2">
      <c r="E184" s="213"/>
    </row>
    <row r="185" spans="5:5" ht="12.75" customHeight="1" x14ac:dyDescent="0.2">
      <c r="E185" s="213"/>
    </row>
    <row r="186" spans="5:5" ht="12.75" customHeight="1" x14ac:dyDescent="0.2">
      <c r="E186" s="213"/>
    </row>
    <row r="187" spans="5:5" ht="12.75" customHeight="1" x14ac:dyDescent="0.2">
      <c r="E187" s="213"/>
    </row>
    <row r="188" spans="5:5" ht="12.75" customHeight="1" x14ac:dyDescent="0.2">
      <c r="E188" s="213"/>
    </row>
    <row r="189" spans="5:5" ht="12.75" customHeight="1" x14ac:dyDescent="0.2">
      <c r="E189" s="213"/>
    </row>
    <row r="190" spans="5:5" ht="12.75" customHeight="1" x14ac:dyDescent="0.2">
      <c r="E190" s="213"/>
    </row>
    <row r="191" spans="5:5" ht="12.75" customHeight="1" x14ac:dyDescent="0.2">
      <c r="E191" s="213"/>
    </row>
    <row r="192" spans="5:5" ht="12.75" customHeight="1" x14ac:dyDescent="0.2">
      <c r="E192" s="213"/>
    </row>
    <row r="193" spans="5:5" ht="12.75" customHeight="1" x14ac:dyDescent="0.2">
      <c r="E193" s="213"/>
    </row>
    <row r="194" spans="5:5" ht="12.75" customHeight="1" x14ac:dyDescent="0.2">
      <c r="E194" s="213"/>
    </row>
    <row r="195" spans="5:5" ht="12.75" customHeight="1" x14ac:dyDescent="0.2">
      <c r="E195" s="213"/>
    </row>
    <row r="196" spans="5:5" ht="12.75" customHeight="1" x14ac:dyDescent="0.2">
      <c r="E196" s="213"/>
    </row>
    <row r="197" spans="5:5" ht="12.75" customHeight="1" x14ac:dyDescent="0.2">
      <c r="E197" s="213"/>
    </row>
    <row r="198" spans="5:5" ht="12.75" customHeight="1" x14ac:dyDescent="0.2">
      <c r="E198" s="213"/>
    </row>
    <row r="199" spans="5:5" ht="12.75" customHeight="1" x14ac:dyDescent="0.2">
      <c r="E199" s="213"/>
    </row>
    <row r="200" spans="5:5" ht="12.75" customHeight="1" x14ac:dyDescent="0.2">
      <c r="E200" s="213"/>
    </row>
    <row r="201" spans="5:5" ht="12.75" customHeight="1" x14ac:dyDescent="0.2">
      <c r="E201" s="213"/>
    </row>
    <row r="202" spans="5:5" ht="12.75" customHeight="1" x14ac:dyDescent="0.2">
      <c r="E202" s="213"/>
    </row>
    <row r="203" spans="5:5" ht="12.75" customHeight="1" x14ac:dyDescent="0.2">
      <c r="E203" s="213"/>
    </row>
    <row r="204" spans="5:5" ht="12.75" customHeight="1" x14ac:dyDescent="0.2">
      <c r="E204" s="213"/>
    </row>
    <row r="205" spans="5:5" ht="12.75" customHeight="1" x14ac:dyDescent="0.2">
      <c r="E205" s="213"/>
    </row>
    <row r="206" spans="5:5" ht="12.75" customHeight="1" x14ac:dyDescent="0.2">
      <c r="E206" s="213"/>
    </row>
    <row r="207" spans="5:5" ht="12.75" customHeight="1" x14ac:dyDescent="0.2">
      <c r="E207" s="213"/>
    </row>
    <row r="208" spans="5:5" ht="12.75" customHeight="1" x14ac:dyDescent="0.2">
      <c r="E208" s="213"/>
    </row>
    <row r="209" spans="5:5" ht="12.75" customHeight="1" x14ac:dyDescent="0.2">
      <c r="E209" s="213"/>
    </row>
    <row r="210" spans="5:5" ht="12.75" customHeight="1" x14ac:dyDescent="0.2">
      <c r="E210" s="213"/>
    </row>
    <row r="211" spans="5:5" ht="12.75" customHeight="1" x14ac:dyDescent="0.2">
      <c r="E211" s="213"/>
    </row>
    <row r="212" spans="5:5" ht="12.75" customHeight="1" x14ac:dyDescent="0.2">
      <c r="E212" s="213"/>
    </row>
    <row r="213" spans="5:5" ht="12.75" customHeight="1" x14ac:dyDescent="0.2">
      <c r="E213" s="213"/>
    </row>
    <row r="214" spans="5:5" ht="12.75" customHeight="1" x14ac:dyDescent="0.2">
      <c r="E214" s="213"/>
    </row>
    <row r="215" spans="5:5" ht="12.75" customHeight="1" x14ac:dyDescent="0.2">
      <c r="E215" s="213"/>
    </row>
    <row r="216" spans="5:5" ht="12.75" customHeight="1" x14ac:dyDescent="0.2">
      <c r="E216" s="213"/>
    </row>
    <row r="217" spans="5:5" ht="12.75" customHeight="1" x14ac:dyDescent="0.2">
      <c r="E217" s="213"/>
    </row>
    <row r="218" spans="5:5" ht="12.75" customHeight="1" x14ac:dyDescent="0.2">
      <c r="E218" s="213"/>
    </row>
    <row r="219" spans="5:5" ht="12.75" customHeight="1" x14ac:dyDescent="0.2">
      <c r="E219" s="213"/>
    </row>
    <row r="220" spans="5:5" ht="12.75" customHeight="1" x14ac:dyDescent="0.2">
      <c r="E220" s="213"/>
    </row>
    <row r="221" spans="5:5" ht="12.75" customHeight="1" x14ac:dyDescent="0.2">
      <c r="E221" s="213"/>
    </row>
    <row r="222" spans="5:5" ht="12.75" customHeight="1" x14ac:dyDescent="0.2">
      <c r="E222" s="213"/>
    </row>
    <row r="223" spans="5:5" ht="12.75" customHeight="1" x14ac:dyDescent="0.2">
      <c r="E223" s="213"/>
    </row>
    <row r="224" spans="5:5" ht="12.75" customHeight="1" x14ac:dyDescent="0.2">
      <c r="E224" s="213"/>
    </row>
    <row r="225" spans="5:5" ht="12.75" customHeight="1" x14ac:dyDescent="0.2">
      <c r="E225" s="213"/>
    </row>
    <row r="226" spans="5:5" ht="12.75" customHeight="1" x14ac:dyDescent="0.2">
      <c r="E226" s="213"/>
    </row>
    <row r="227" spans="5:5" ht="12.75" customHeight="1" x14ac:dyDescent="0.2">
      <c r="E227" s="213"/>
    </row>
    <row r="228" spans="5:5" ht="12.75" customHeight="1" x14ac:dyDescent="0.2">
      <c r="E228" s="213"/>
    </row>
    <row r="229" spans="5:5" ht="12.75" customHeight="1" x14ac:dyDescent="0.2">
      <c r="E229" s="213"/>
    </row>
    <row r="230" spans="5:5" ht="12.75" customHeight="1" x14ac:dyDescent="0.2">
      <c r="E230" s="213"/>
    </row>
    <row r="231" spans="5:5" ht="12.75" customHeight="1" x14ac:dyDescent="0.2">
      <c r="E231" s="213"/>
    </row>
    <row r="232" spans="5:5" ht="12.75" customHeight="1" x14ac:dyDescent="0.2">
      <c r="E232" s="213"/>
    </row>
    <row r="233" spans="5:5" ht="12.75" customHeight="1" x14ac:dyDescent="0.2">
      <c r="E233" s="213"/>
    </row>
    <row r="234" spans="5:5" ht="12.75" customHeight="1" x14ac:dyDescent="0.2">
      <c r="E234" s="213"/>
    </row>
    <row r="235" spans="5:5" ht="12.75" customHeight="1" x14ac:dyDescent="0.2">
      <c r="E235" s="213"/>
    </row>
    <row r="236" spans="5:5" ht="12.75" customHeight="1" x14ac:dyDescent="0.2">
      <c r="E236" s="213"/>
    </row>
    <row r="237" spans="5:5" ht="12.75" customHeight="1" x14ac:dyDescent="0.2">
      <c r="E237" s="213"/>
    </row>
    <row r="238" spans="5:5" ht="12.75" customHeight="1" x14ac:dyDescent="0.2">
      <c r="E238" s="213"/>
    </row>
    <row r="239" spans="5:5" ht="12.75" customHeight="1" x14ac:dyDescent="0.2">
      <c r="E239" s="213"/>
    </row>
    <row r="240" spans="5:5" ht="12.75" customHeight="1" x14ac:dyDescent="0.2">
      <c r="E240" s="213"/>
    </row>
    <row r="241" spans="5:5" ht="12.75" customHeight="1" x14ac:dyDescent="0.2">
      <c r="E241" s="213"/>
    </row>
    <row r="242" spans="5:5" ht="12.75" customHeight="1" x14ac:dyDescent="0.2">
      <c r="E242" s="213"/>
    </row>
    <row r="243" spans="5:5" ht="12.75" customHeight="1" x14ac:dyDescent="0.2">
      <c r="E243" s="213"/>
    </row>
    <row r="244" spans="5:5" ht="12.75" customHeight="1" x14ac:dyDescent="0.2">
      <c r="E244" s="213"/>
    </row>
    <row r="245" spans="5:5" ht="12.75" customHeight="1" x14ac:dyDescent="0.2">
      <c r="E245" s="213"/>
    </row>
    <row r="246" spans="5:5" ht="12.75" customHeight="1" x14ac:dyDescent="0.2">
      <c r="E246" s="213"/>
    </row>
    <row r="247" spans="5:5" ht="12.75" customHeight="1" x14ac:dyDescent="0.2">
      <c r="E247" s="213"/>
    </row>
    <row r="248" spans="5:5" ht="12.75" customHeight="1" x14ac:dyDescent="0.2">
      <c r="E248" s="213"/>
    </row>
    <row r="249" spans="5:5" ht="12.75" customHeight="1" x14ac:dyDescent="0.2">
      <c r="E249" s="213"/>
    </row>
    <row r="250" spans="5:5" ht="12.75" customHeight="1" x14ac:dyDescent="0.2">
      <c r="E250" s="213"/>
    </row>
    <row r="251" spans="5:5" ht="12.75" customHeight="1" x14ac:dyDescent="0.2">
      <c r="E251" s="213"/>
    </row>
    <row r="252" spans="5:5" ht="12.75" customHeight="1" x14ac:dyDescent="0.2">
      <c r="E252" s="213"/>
    </row>
    <row r="253" spans="5:5" ht="12.75" customHeight="1" x14ac:dyDescent="0.2">
      <c r="E253" s="213"/>
    </row>
    <row r="254" spans="5:5" ht="12.75" customHeight="1" x14ac:dyDescent="0.2">
      <c r="E254" s="213"/>
    </row>
    <row r="255" spans="5:5" ht="12.75" customHeight="1" x14ac:dyDescent="0.2">
      <c r="E255" s="213"/>
    </row>
    <row r="256" spans="5:5" ht="12.75" customHeight="1" x14ac:dyDescent="0.2">
      <c r="E256" s="213"/>
    </row>
    <row r="257" spans="5:5" ht="12.75" customHeight="1" x14ac:dyDescent="0.2">
      <c r="E257" s="213"/>
    </row>
    <row r="258" spans="5:5" ht="12.75" customHeight="1" x14ac:dyDescent="0.2">
      <c r="E258" s="213"/>
    </row>
    <row r="259" spans="5:5" ht="12.75" customHeight="1" x14ac:dyDescent="0.2">
      <c r="E259" s="213"/>
    </row>
    <row r="260" spans="5:5" ht="12.75" customHeight="1" x14ac:dyDescent="0.2">
      <c r="E260" s="213"/>
    </row>
    <row r="261" spans="5:5" ht="12.75" customHeight="1" x14ac:dyDescent="0.2">
      <c r="E261" s="213"/>
    </row>
    <row r="262" spans="5:5" ht="12.75" customHeight="1" x14ac:dyDescent="0.2">
      <c r="E262" s="213"/>
    </row>
    <row r="263" spans="5:5" ht="12.75" customHeight="1" x14ac:dyDescent="0.2">
      <c r="E263" s="213"/>
    </row>
    <row r="264" spans="5:5" ht="12.75" customHeight="1" x14ac:dyDescent="0.2">
      <c r="E264" s="213"/>
    </row>
    <row r="265" spans="5:5" ht="12.75" customHeight="1" x14ac:dyDescent="0.2">
      <c r="E265" s="213"/>
    </row>
    <row r="266" spans="5:5" ht="12.75" customHeight="1" x14ac:dyDescent="0.2">
      <c r="E266" s="213"/>
    </row>
    <row r="267" spans="5:5" ht="12.75" customHeight="1" x14ac:dyDescent="0.2">
      <c r="E267" s="213"/>
    </row>
    <row r="268" spans="5:5" ht="12.75" customHeight="1" x14ac:dyDescent="0.2">
      <c r="E268" s="213"/>
    </row>
    <row r="269" spans="5:5" ht="12.75" customHeight="1" x14ac:dyDescent="0.2">
      <c r="E269" s="213"/>
    </row>
    <row r="270" spans="5:5" ht="12.75" customHeight="1" x14ac:dyDescent="0.2">
      <c r="E270" s="213"/>
    </row>
    <row r="271" spans="5:5" ht="12.75" customHeight="1" x14ac:dyDescent="0.2">
      <c r="E271" s="213"/>
    </row>
    <row r="272" spans="5:5" ht="12.75" customHeight="1" x14ac:dyDescent="0.2">
      <c r="E272" s="213"/>
    </row>
    <row r="273" spans="5:5" ht="12.75" customHeight="1" x14ac:dyDescent="0.2">
      <c r="E273" s="213"/>
    </row>
    <row r="274" spans="5:5" ht="12.75" customHeight="1" x14ac:dyDescent="0.2">
      <c r="E274" s="213"/>
    </row>
    <row r="275" spans="5:5" ht="12.75" customHeight="1" x14ac:dyDescent="0.2">
      <c r="E275" s="213"/>
    </row>
    <row r="276" spans="5:5" ht="12.75" customHeight="1" x14ac:dyDescent="0.2">
      <c r="E276" s="213"/>
    </row>
    <row r="277" spans="5:5" ht="12.75" customHeight="1" x14ac:dyDescent="0.2">
      <c r="E277" s="213"/>
    </row>
    <row r="278" spans="5:5" ht="12.75" customHeight="1" x14ac:dyDescent="0.2">
      <c r="E278" s="213"/>
    </row>
    <row r="279" spans="5:5" ht="12.75" customHeight="1" x14ac:dyDescent="0.2">
      <c r="E279" s="213"/>
    </row>
    <row r="280" spans="5:5" ht="12.75" customHeight="1" x14ac:dyDescent="0.2">
      <c r="E280" s="213"/>
    </row>
    <row r="281" spans="5:5" ht="12.75" customHeight="1" x14ac:dyDescent="0.2">
      <c r="E281" s="213"/>
    </row>
    <row r="282" spans="5:5" ht="12.75" customHeight="1" x14ac:dyDescent="0.2">
      <c r="E282" s="213"/>
    </row>
    <row r="283" spans="5:5" ht="12.75" customHeight="1" x14ac:dyDescent="0.2">
      <c r="E283" s="213"/>
    </row>
    <row r="284" spans="5:5" ht="12.75" customHeight="1" x14ac:dyDescent="0.2">
      <c r="E284" s="213"/>
    </row>
    <row r="285" spans="5:5" ht="12.75" customHeight="1" x14ac:dyDescent="0.2">
      <c r="E285" s="213"/>
    </row>
    <row r="286" spans="5:5" ht="12.75" customHeight="1" x14ac:dyDescent="0.2">
      <c r="E286" s="213"/>
    </row>
    <row r="287" spans="5:5" ht="12.75" customHeight="1" x14ac:dyDescent="0.2">
      <c r="E287" s="213"/>
    </row>
    <row r="288" spans="5:5" ht="12.75" customHeight="1" x14ac:dyDescent="0.2">
      <c r="E288" s="213"/>
    </row>
    <row r="289" spans="5:5" ht="12.75" customHeight="1" x14ac:dyDescent="0.2">
      <c r="E289" s="213"/>
    </row>
    <row r="290" spans="5:5" ht="15.75" customHeight="1" x14ac:dyDescent="0.2"/>
    <row r="291" spans="5:5" ht="15.75" customHeight="1" x14ac:dyDescent="0.2"/>
    <row r="292" spans="5:5" ht="15.75" customHeight="1" x14ac:dyDescent="0.2"/>
    <row r="293" spans="5:5" ht="15.75" customHeight="1" x14ac:dyDescent="0.2"/>
    <row r="294" spans="5:5" ht="15.75" customHeight="1" x14ac:dyDescent="0.2"/>
    <row r="295" spans="5:5" ht="15.75" customHeight="1" x14ac:dyDescent="0.2"/>
    <row r="296" spans="5:5" ht="15.75" customHeight="1" x14ac:dyDescent="0.2"/>
    <row r="297" spans="5:5" ht="15.75" customHeight="1" x14ac:dyDescent="0.2"/>
    <row r="298" spans="5:5" ht="15.75" customHeight="1" x14ac:dyDescent="0.2"/>
    <row r="299" spans="5:5" ht="15.75" customHeight="1" x14ac:dyDescent="0.2"/>
    <row r="300" spans="5:5" ht="15.75" customHeight="1" x14ac:dyDescent="0.2"/>
    <row r="301" spans="5:5" ht="15.75" customHeight="1" x14ac:dyDescent="0.2"/>
    <row r="302" spans="5:5" ht="15.75" customHeight="1" x14ac:dyDescent="0.2"/>
    <row r="303" spans="5:5" ht="15.75" customHeight="1" x14ac:dyDescent="0.2"/>
    <row r="304" spans="5:5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mergeCells count="3">
    <mergeCell ref="A8:F8"/>
    <mergeCell ref="D10:F10"/>
    <mergeCell ref="B16:B17"/>
  </mergeCells>
  <pageMargins left="0.90551181102362199" right="0.51181102362204722" top="0.74803149606299213" bottom="0.74803149606299213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9"/>
  <sheetViews>
    <sheetView workbookViewId="0"/>
  </sheetViews>
  <sheetFormatPr defaultColWidth="12.5703125" defaultRowHeight="15" customHeight="1" x14ac:dyDescent="0.2"/>
  <cols>
    <col min="1" max="1" width="24.7109375" customWidth="1"/>
    <col min="2" max="2" width="20.85546875" customWidth="1"/>
    <col min="3" max="14" width="9.140625" customWidth="1"/>
    <col min="15" max="18" width="12.7109375" customWidth="1"/>
  </cols>
  <sheetData>
    <row r="1" spans="1:14" ht="19.5" customHeight="1" x14ac:dyDescent="0.2">
      <c r="A1" s="274" t="s">
        <v>249</v>
      </c>
      <c r="B1" s="27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9.5" customHeight="1" x14ac:dyDescent="0.2">
      <c r="A2" s="214" t="s">
        <v>250</v>
      </c>
      <c r="B2" s="215" t="s">
        <v>251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4" ht="19.5" customHeight="1" x14ac:dyDescent="0.2">
      <c r="A3" s="217">
        <v>1</v>
      </c>
      <c r="B3" s="218">
        <v>33.629999999999995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9.5" customHeight="1" x14ac:dyDescent="0.2">
      <c r="A4" s="217">
        <v>2</v>
      </c>
      <c r="B4" s="218">
        <v>43.13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ht="19.5" customHeight="1" x14ac:dyDescent="0.2">
      <c r="A5" s="217">
        <v>3</v>
      </c>
      <c r="B5" s="218">
        <v>48.68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19.5" customHeight="1" x14ac:dyDescent="0.2">
      <c r="A6" s="217">
        <v>4</v>
      </c>
      <c r="B6" s="218">
        <v>52.62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ht="19.5" customHeight="1" x14ac:dyDescent="0.2">
      <c r="A7" s="217">
        <v>5</v>
      </c>
      <c r="B7" s="218">
        <v>55.679999999999993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ht="19.5" customHeight="1" x14ac:dyDescent="0.2">
      <c r="A8" s="217">
        <v>6</v>
      </c>
      <c r="B8" s="218">
        <v>58.18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 ht="19.5" customHeight="1" x14ac:dyDescent="0.2">
      <c r="A9" s="217">
        <v>7</v>
      </c>
      <c r="B9" s="218">
        <v>60.29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1:14" ht="19.5" customHeight="1" x14ac:dyDescent="0.2">
      <c r="A10" s="217">
        <v>8</v>
      </c>
      <c r="B10" s="218">
        <v>62.12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</row>
    <row r="11" spans="1:14" ht="19.5" customHeight="1" x14ac:dyDescent="0.2">
      <c r="A11" s="217">
        <v>9</v>
      </c>
      <c r="B11" s="218">
        <v>63.73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</row>
    <row r="12" spans="1:14" ht="19.5" customHeight="1" x14ac:dyDescent="0.2">
      <c r="A12" s="217">
        <v>10</v>
      </c>
      <c r="B12" s="218">
        <v>65.180000000000007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</row>
    <row r="13" spans="1:14" ht="19.5" customHeight="1" x14ac:dyDescent="0.2">
      <c r="A13" s="217">
        <v>11</v>
      </c>
      <c r="B13" s="218">
        <v>66.47999999999999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4" ht="19.5" customHeight="1" x14ac:dyDescent="0.2">
      <c r="A14" s="217">
        <v>12</v>
      </c>
      <c r="B14" s="218">
        <v>67.67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14" ht="19.5" customHeight="1" x14ac:dyDescent="0.2">
      <c r="A15" s="217">
        <v>13</v>
      </c>
      <c r="B15" s="218">
        <v>68.77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</row>
    <row r="16" spans="1:14" ht="19.5" customHeight="1" x14ac:dyDescent="0.2">
      <c r="A16" s="217">
        <v>14</v>
      </c>
      <c r="B16" s="218">
        <v>69.789999999999992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ht="19.5" customHeight="1" x14ac:dyDescent="0.2">
      <c r="A17" s="219">
        <v>15</v>
      </c>
      <c r="B17" s="220">
        <v>70.73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19.5" customHeight="1" x14ac:dyDescent="0.2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</row>
    <row r="19" spans="1:14" ht="19.5" customHeight="1" x14ac:dyDescent="0.2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  <row r="20" spans="1:14" ht="19.5" customHeight="1" x14ac:dyDescent="0.2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</row>
    <row r="21" spans="1:14" ht="19.5" customHeight="1" x14ac:dyDescent="0.2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</row>
    <row r="22" spans="1:14" ht="19.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</row>
    <row r="23" spans="1:14" ht="19.5" customHeight="1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  <row r="24" spans="1:14" ht="19.5" customHeight="1" x14ac:dyDescent="0.2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</row>
    <row r="25" spans="1:14" ht="19.5" customHeight="1" x14ac:dyDescent="0.2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</row>
    <row r="26" spans="1:14" ht="19.5" customHeight="1" x14ac:dyDescent="0.2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</row>
    <row r="27" spans="1:14" ht="19.5" customHeigh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</row>
    <row r="28" spans="1:14" ht="19.5" customHeight="1" x14ac:dyDescent="0.2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</row>
    <row r="29" spans="1:14" ht="19.5" customHeight="1" x14ac:dyDescent="0.2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</row>
    <row r="30" spans="1:14" ht="19.5" customHeight="1" x14ac:dyDescent="0.2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</row>
    <row r="31" spans="1:14" ht="19.5" customHeight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</row>
    <row r="32" spans="1:14" ht="19.5" customHeight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</row>
    <row r="33" spans="1:14" ht="19.5" customHeight="1" x14ac:dyDescent="0.2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</row>
    <row r="34" spans="1:14" ht="19.5" customHeight="1" x14ac:dyDescent="0.2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</row>
    <row r="35" spans="1:14" ht="19.5" customHeight="1" x14ac:dyDescent="0.2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</row>
    <row r="36" spans="1:14" ht="19.5" customHeight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</row>
    <row r="37" spans="1:14" ht="19.5" customHeight="1" x14ac:dyDescent="0.2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</row>
    <row r="38" spans="1:14" ht="19.5" customHeight="1" x14ac:dyDescent="0.2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</row>
    <row r="39" spans="1:14" ht="19.5" customHeight="1" x14ac:dyDescent="0.2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</row>
    <row r="40" spans="1:14" ht="19.5" customHeight="1" x14ac:dyDescent="0.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</row>
    <row r="41" spans="1:14" ht="19.5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</row>
    <row r="42" spans="1:14" ht="19.5" customHeight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</row>
    <row r="43" spans="1:14" ht="19.5" customHeight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</row>
    <row r="44" spans="1:14" ht="19.5" customHeight="1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</row>
    <row r="45" spans="1:14" ht="19.5" customHeight="1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</row>
    <row r="46" spans="1:14" ht="19.5" customHeight="1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</row>
    <row r="47" spans="1:14" ht="19.5" customHeight="1" x14ac:dyDescent="0.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</row>
    <row r="48" spans="1:14" ht="19.5" customHeight="1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</row>
    <row r="49" spans="1:14" ht="19.5" customHeight="1" x14ac:dyDescent="0.2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1:14" ht="19.5" customHeight="1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</row>
    <row r="51" spans="1:14" ht="19.5" customHeight="1" x14ac:dyDescent="0.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  <row r="52" spans="1:14" ht="19.5" customHeight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</row>
    <row r="53" spans="1:14" ht="19.5" customHeight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4" ht="19.5" customHeight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</row>
    <row r="55" spans="1:14" ht="19.5" customHeight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4" ht="19.5" customHeight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</row>
    <row r="57" spans="1:14" ht="19.5" customHeight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  <row r="58" spans="1:14" ht="19.5" customHeight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</row>
    <row r="59" spans="1:14" ht="19.5" customHeight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</row>
    <row r="60" spans="1:14" ht="19.5" customHeight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4" ht="19.5" customHeight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</row>
    <row r="62" spans="1:14" ht="19.5" customHeight="1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1:14" ht="19.5" customHeight="1" x14ac:dyDescent="0.2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1:14" ht="19.5" customHeight="1" x14ac:dyDescent="0.2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</row>
    <row r="65" spans="1:14" ht="19.5" customHeight="1" x14ac:dyDescent="0.2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</row>
    <row r="66" spans="1:14" ht="19.5" customHeight="1" x14ac:dyDescent="0.2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</row>
    <row r="67" spans="1:14" ht="19.5" customHeight="1" x14ac:dyDescent="0.2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1:14" ht="19.5" customHeight="1" x14ac:dyDescent="0.2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</row>
    <row r="69" spans="1:14" ht="19.5" customHeight="1" x14ac:dyDescent="0.2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4" ht="19.5" customHeight="1" x14ac:dyDescent="0.2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</row>
    <row r="71" spans="1:14" ht="19.5" customHeight="1" x14ac:dyDescent="0.2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</row>
    <row r="72" spans="1:14" ht="19.5" customHeight="1" x14ac:dyDescent="0.2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</row>
    <row r="73" spans="1:14" ht="19.5" customHeight="1" x14ac:dyDescent="0.2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</row>
    <row r="74" spans="1:14" ht="19.5" customHeight="1" x14ac:dyDescent="0.2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</row>
    <row r="75" spans="1:14" ht="19.5" customHeight="1" x14ac:dyDescent="0.2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</row>
    <row r="76" spans="1:14" ht="19.5" customHeight="1" x14ac:dyDescent="0.2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</row>
    <row r="77" spans="1:14" ht="19.5" customHeight="1" x14ac:dyDescent="0.2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</row>
    <row r="78" spans="1:14" ht="19.5" customHeight="1" x14ac:dyDescent="0.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</row>
    <row r="79" spans="1:14" ht="19.5" customHeight="1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</row>
    <row r="80" spans="1:14" ht="19.5" customHeight="1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</row>
    <row r="81" spans="1:14" ht="19.5" customHeight="1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</row>
    <row r="82" spans="1:14" ht="19.5" customHeight="1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</row>
    <row r="83" spans="1:14" ht="19.5" customHeight="1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</row>
    <row r="84" spans="1:14" ht="19.5" customHeight="1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</row>
    <row r="85" spans="1:14" ht="19.5" customHeight="1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</row>
    <row r="86" spans="1:14" ht="19.5" customHeight="1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</row>
    <row r="87" spans="1:14" ht="19.5" customHeight="1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</row>
    <row r="88" spans="1:14" ht="19.5" customHeight="1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</row>
    <row r="89" spans="1:14" ht="19.5" customHeight="1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</row>
    <row r="90" spans="1:14" ht="19.5" customHeight="1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</row>
    <row r="91" spans="1:14" ht="19.5" customHeight="1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 ht="19.5" customHeight="1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</row>
    <row r="93" spans="1:14" ht="19.5" customHeight="1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</row>
    <row r="94" spans="1:14" ht="19.5" customHeight="1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</row>
    <row r="95" spans="1:14" ht="19.5" customHeight="1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</row>
    <row r="96" spans="1:14" ht="19.5" customHeight="1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</row>
    <row r="97" spans="1:14" ht="19.5" customHeight="1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</row>
    <row r="98" spans="1:14" ht="19.5" customHeight="1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  <row r="99" spans="1:14" ht="19.5" customHeight="1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</row>
    <row r="100" spans="1:14" ht="19.5" customHeight="1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</row>
    <row r="101" spans="1:14" ht="19.5" customHeight="1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</row>
    <row r="102" spans="1:14" ht="19.5" customHeight="1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</row>
    <row r="103" spans="1:14" ht="19.5" customHeight="1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</row>
    <row r="104" spans="1:14" ht="19.5" customHeight="1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</row>
    <row r="105" spans="1:14" ht="19.5" customHeight="1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</row>
    <row r="106" spans="1:14" ht="19.5" customHeight="1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</row>
    <row r="107" spans="1:14" ht="19.5" customHeight="1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</row>
    <row r="108" spans="1:14" ht="19.5" customHeight="1" x14ac:dyDescent="0.2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</row>
    <row r="109" spans="1:14" ht="19.5" customHeight="1" x14ac:dyDescent="0.2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</row>
    <row r="110" spans="1:14" ht="19.5" customHeight="1" x14ac:dyDescent="0.2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</row>
    <row r="111" spans="1:14" ht="19.5" customHeight="1" x14ac:dyDescent="0.2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</row>
    <row r="112" spans="1:14" ht="19.5" customHeight="1" x14ac:dyDescent="0.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</row>
    <row r="113" spans="1:14" ht="19.5" customHeight="1" x14ac:dyDescent="0.2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</row>
    <row r="114" spans="1:14" ht="19.5" customHeight="1" x14ac:dyDescent="0.2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</row>
    <row r="115" spans="1:14" ht="19.5" customHeight="1" x14ac:dyDescent="0.2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</row>
    <row r="116" spans="1:14" ht="19.5" customHeight="1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</row>
    <row r="117" spans="1:14" ht="19.5" customHeight="1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</row>
    <row r="118" spans="1:14" ht="19.5" customHeight="1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</row>
    <row r="119" spans="1:14" ht="19.5" customHeight="1" x14ac:dyDescent="0.2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</row>
    <row r="120" spans="1:14" ht="19.5" customHeight="1" x14ac:dyDescent="0.2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</row>
    <row r="121" spans="1:14" ht="19.5" customHeight="1" x14ac:dyDescent="0.2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</row>
    <row r="122" spans="1:14" ht="19.5" customHeight="1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</row>
    <row r="123" spans="1:14" ht="19.5" customHeight="1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</row>
    <row r="124" spans="1:14" ht="19.5" customHeight="1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</row>
    <row r="125" spans="1:14" ht="19.5" customHeight="1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</row>
    <row r="126" spans="1:14" ht="19.5" customHeight="1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</row>
    <row r="127" spans="1:14" ht="19.5" customHeight="1" x14ac:dyDescent="0.2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</row>
    <row r="128" spans="1:14" ht="19.5" customHeight="1" x14ac:dyDescent="0.2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</row>
    <row r="129" spans="1:14" ht="19.5" customHeight="1" x14ac:dyDescent="0.2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</row>
    <row r="130" spans="1:14" ht="19.5" customHeight="1" x14ac:dyDescent="0.2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</row>
    <row r="131" spans="1:14" ht="19.5" customHeight="1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</row>
    <row r="132" spans="1:14" ht="19.5" customHeight="1" x14ac:dyDescent="0.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</row>
    <row r="133" spans="1:14" ht="19.5" customHeight="1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</row>
    <row r="134" spans="1:14" ht="19.5" customHeight="1" x14ac:dyDescent="0.2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</row>
    <row r="135" spans="1:14" ht="19.5" customHeight="1" x14ac:dyDescent="0.2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</row>
    <row r="136" spans="1:14" ht="19.5" customHeight="1" x14ac:dyDescent="0.2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</row>
    <row r="137" spans="1:14" ht="19.5" customHeight="1" x14ac:dyDescent="0.2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</row>
    <row r="138" spans="1:14" ht="19.5" customHeight="1" x14ac:dyDescent="0.2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</row>
    <row r="139" spans="1:14" ht="19.5" customHeight="1" x14ac:dyDescent="0.2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</row>
    <row r="140" spans="1:14" ht="19.5" customHeight="1" x14ac:dyDescent="0.2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</row>
    <row r="141" spans="1:14" ht="19.5" customHeight="1" x14ac:dyDescent="0.2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</row>
    <row r="142" spans="1:14" ht="19.5" customHeight="1" x14ac:dyDescent="0.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</row>
    <row r="143" spans="1:14" ht="19.5" customHeight="1" x14ac:dyDescent="0.2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</row>
    <row r="144" spans="1:14" ht="19.5" customHeight="1" x14ac:dyDescent="0.2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</row>
    <row r="145" spans="1:14" ht="19.5" customHeight="1" x14ac:dyDescent="0.2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</row>
    <row r="146" spans="1:14" ht="19.5" customHeight="1" x14ac:dyDescent="0.2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</row>
    <row r="147" spans="1:14" ht="19.5" customHeight="1" x14ac:dyDescent="0.2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</row>
    <row r="148" spans="1:14" ht="19.5" customHeight="1" x14ac:dyDescent="0.2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</row>
    <row r="149" spans="1:14" ht="19.5" customHeight="1" x14ac:dyDescent="0.2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</row>
    <row r="150" spans="1:14" ht="19.5" customHeight="1" x14ac:dyDescent="0.2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</row>
    <row r="151" spans="1:14" ht="19.5" customHeight="1" x14ac:dyDescent="0.2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</row>
    <row r="152" spans="1:14" ht="19.5" customHeight="1" x14ac:dyDescent="0.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</row>
    <row r="153" spans="1:14" ht="19.5" customHeight="1" x14ac:dyDescent="0.2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</row>
    <row r="154" spans="1:14" ht="19.5" customHeight="1" x14ac:dyDescent="0.2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</row>
    <row r="155" spans="1:14" ht="19.5" customHeight="1" x14ac:dyDescent="0.2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</row>
    <row r="156" spans="1:14" ht="19.5" customHeight="1" x14ac:dyDescent="0.2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</row>
    <row r="157" spans="1:14" ht="19.5" customHeight="1" x14ac:dyDescent="0.2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</row>
    <row r="158" spans="1:14" ht="19.5" customHeight="1" x14ac:dyDescent="0.2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</row>
    <row r="159" spans="1:14" ht="19.5" customHeight="1" x14ac:dyDescent="0.2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</row>
    <row r="160" spans="1:14" ht="19.5" customHeight="1" x14ac:dyDescent="0.2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</row>
    <row r="161" spans="1:14" ht="19.5" customHeight="1" x14ac:dyDescent="0.2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</row>
    <row r="162" spans="1:14" ht="19.5" customHeight="1" x14ac:dyDescent="0.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</row>
    <row r="163" spans="1:14" ht="19.5" customHeight="1" x14ac:dyDescent="0.2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</row>
    <row r="164" spans="1:14" ht="19.5" customHeight="1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</row>
    <row r="165" spans="1:14" ht="19.5" customHeight="1" x14ac:dyDescent="0.2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</row>
    <row r="166" spans="1:14" ht="19.5" customHeight="1" x14ac:dyDescent="0.2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</row>
    <row r="167" spans="1:14" ht="19.5" customHeight="1" x14ac:dyDescent="0.2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</row>
    <row r="168" spans="1:14" ht="19.5" customHeight="1" x14ac:dyDescent="0.2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</row>
    <row r="169" spans="1:14" ht="19.5" customHeight="1" x14ac:dyDescent="0.2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</row>
    <row r="170" spans="1:14" ht="19.5" customHeight="1" x14ac:dyDescent="0.2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</row>
    <row r="171" spans="1:14" ht="19.5" customHeight="1" x14ac:dyDescent="0.2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</row>
    <row r="172" spans="1:14" ht="19.5" customHeight="1" x14ac:dyDescent="0.2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</row>
    <row r="173" spans="1:14" ht="19.5" customHeight="1" x14ac:dyDescent="0.2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</row>
    <row r="174" spans="1:14" ht="19.5" customHeight="1" x14ac:dyDescent="0.2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</row>
    <row r="175" spans="1:14" ht="19.5" customHeight="1" x14ac:dyDescent="0.2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</row>
    <row r="176" spans="1:14" ht="19.5" customHeight="1" x14ac:dyDescent="0.2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</row>
    <row r="177" spans="1:14" ht="19.5" customHeight="1" x14ac:dyDescent="0.2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</row>
    <row r="178" spans="1:14" ht="19.5" customHeight="1" x14ac:dyDescent="0.2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</row>
    <row r="179" spans="1:14" ht="19.5" customHeight="1" x14ac:dyDescent="0.2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</row>
    <row r="180" spans="1:14" ht="19.5" customHeight="1" x14ac:dyDescent="0.2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</row>
    <row r="181" spans="1:14" ht="19.5" customHeight="1" x14ac:dyDescent="0.2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</row>
    <row r="182" spans="1:14" ht="19.5" customHeight="1" x14ac:dyDescent="0.2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</row>
    <row r="183" spans="1:14" ht="19.5" customHeight="1" x14ac:dyDescent="0.2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</row>
    <row r="184" spans="1:14" ht="19.5" customHeight="1" x14ac:dyDescent="0.2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</row>
    <row r="185" spans="1:14" ht="19.5" customHeight="1" x14ac:dyDescent="0.2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</row>
    <row r="186" spans="1:14" ht="19.5" customHeight="1" x14ac:dyDescent="0.2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</row>
    <row r="187" spans="1:14" ht="19.5" customHeight="1" x14ac:dyDescent="0.2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</row>
    <row r="188" spans="1:14" ht="19.5" customHeight="1" x14ac:dyDescent="0.2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</row>
    <row r="189" spans="1:14" ht="19.5" customHeight="1" x14ac:dyDescent="0.2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</row>
    <row r="190" spans="1:14" ht="19.5" customHeight="1" x14ac:dyDescent="0.2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</row>
    <row r="191" spans="1:14" ht="19.5" customHeight="1" x14ac:dyDescent="0.2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</row>
    <row r="192" spans="1:14" ht="19.5" customHeight="1" x14ac:dyDescent="0.2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</row>
    <row r="193" spans="1:14" ht="19.5" customHeight="1" x14ac:dyDescent="0.2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</row>
    <row r="194" spans="1:14" ht="19.5" customHeight="1" x14ac:dyDescent="0.2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</row>
    <row r="195" spans="1:14" ht="19.5" customHeight="1" x14ac:dyDescent="0.2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</row>
    <row r="196" spans="1:14" ht="19.5" customHeight="1" x14ac:dyDescent="0.2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</row>
    <row r="197" spans="1:14" ht="19.5" customHeight="1" x14ac:dyDescent="0.2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</row>
    <row r="198" spans="1:14" ht="19.5" customHeight="1" x14ac:dyDescent="0.2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</row>
    <row r="199" spans="1:14" ht="19.5" customHeight="1" x14ac:dyDescent="0.2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</row>
    <row r="200" spans="1:14" ht="19.5" customHeight="1" x14ac:dyDescent="0.2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</row>
    <row r="201" spans="1:14" ht="19.5" customHeight="1" x14ac:dyDescent="0.2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</row>
    <row r="202" spans="1:14" ht="19.5" customHeight="1" x14ac:dyDescent="0.2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</row>
    <row r="203" spans="1:14" ht="19.5" customHeight="1" x14ac:dyDescent="0.2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</row>
    <row r="204" spans="1:14" ht="19.5" customHeight="1" x14ac:dyDescent="0.2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</row>
    <row r="205" spans="1:14" ht="19.5" customHeight="1" x14ac:dyDescent="0.2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</row>
    <row r="206" spans="1:14" ht="19.5" customHeight="1" x14ac:dyDescent="0.2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</row>
    <row r="207" spans="1:14" ht="19.5" customHeight="1" x14ac:dyDescent="0.2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</row>
    <row r="208" spans="1:14" ht="19.5" customHeight="1" x14ac:dyDescent="0.2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</row>
    <row r="209" spans="1:14" ht="19.5" customHeight="1" x14ac:dyDescent="0.2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</row>
    <row r="210" spans="1:14" ht="19.5" customHeight="1" x14ac:dyDescent="0.2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</row>
    <row r="211" spans="1:14" ht="19.5" customHeight="1" x14ac:dyDescent="0.2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</row>
    <row r="212" spans="1:14" ht="19.5" customHeight="1" x14ac:dyDescent="0.2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</row>
    <row r="213" spans="1:14" ht="19.5" customHeight="1" x14ac:dyDescent="0.2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</row>
    <row r="214" spans="1:14" ht="19.5" customHeight="1" x14ac:dyDescent="0.2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</row>
    <row r="215" spans="1:14" ht="19.5" customHeight="1" x14ac:dyDescent="0.2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</row>
    <row r="216" spans="1:14" ht="19.5" customHeight="1" x14ac:dyDescent="0.2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</row>
    <row r="217" spans="1:14" ht="19.5" customHeight="1" x14ac:dyDescent="0.2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</row>
    <row r="218" spans="1:14" ht="19.5" customHeight="1" x14ac:dyDescent="0.2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</row>
    <row r="219" spans="1:14" ht="19.5" customHeight="1" x14ac:dyDescent="0.2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</row>
    <row r="220" spans="1:14" ht="19.5" customHeight="1" x14ac:dyDescent="0.2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</row>
    <row r="221" spans="1:14" ht="19.5" customHeight="1" x14ac:dyDescent="0.2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</row>
    <row r="222" spans="1:14" ht="19.5" customHeight="1" x14ac:dyDescent="0.2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</row>
    <row r="223" spans="1:14" ht="19.5" customHeight="1" x14ac:dyDescent="0.2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</row>
    <row r="224" spans="1:14" ht="19.5" customHeight="1" x14ac:dyDescent="0.2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</row>
    <row r="225" spans="1:14" ht="19.5" customHeight="1" x14ac:dyDescent="0.2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</row>
    <row r="226" spans="1:14" ht="19.5" customHeight="1" x14ac:dyDescent="0.2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</row>
    <row r="227" spans="1:14" ht="19.5" customHeight="1" x14ac:dyDescent="0.2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</row>
    <row r="228" spans="1:14" ht="19.5" customHeight="1" x14ac:dyDescent="0.2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</row>
    <row r="229" spans="1:14" ht="19.5" customHeight="1" x14ac:dyDescent="0.2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</row>
    <row r="230" spans="1:14" ht="19.5" customHeight="1" x14ac:dyDescent="0.2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</row>
    <row r="231" spans="1:14" ht="19.5" customHeight="1" x14ac:dyDescent="0.2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</row>
    <row r="232" spans="1:14" ht="19.5" customHeight="1" x14ac:dyDescent="0.2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</row>
    <row r="233" spans="1:14" ht="19.5" customHeight="1" x14ac:dyDescent="0.2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</row>
    <row r="234" spans="1:14" ht="19.5" customHeight="1" x14ac:dyDescent="0.2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</row>
    <row r="235" spans="1:14" ht="19.5" customHeight="1" x14ac:dyDescent="0.2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</row>
    <row r="236" spans="1:14" ht="19.5" customHeight="1" x14ac:dyDescent="0.2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</row>
    <row r="237" spans="1:14" ht="19.5" customHeight="1" x14ac:dyDescent="0.2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</row>
    <row r="238" spans="1:14" ht="19.5" customHeight="1" x14ac:dyDescent="0.2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</row>
    <row r="239" spans="1:14" ht="19.5" customHeight="1" x14ac:dyDescent="0.2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</row>
    <row r="240" spans="1:14" ht="19.5" customHeight="1" x14ac:dyDescent="0.2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</row>
    <row r="241" spans="1:14" ht="19.5" customHeight="1" x14ac:dyDescent="0.2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</row>
    <row r="242" spans="1:14" ht="19.5" customHeight="1" x14ac:dyDescent="0.2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</row>
    <row r="243" spans="1:14" ht="19.5" customHeight="1" x14ac:dyDescent="0.2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</row>
    <row r="244" spans="1:14" ht="19.5" customHeight="1" x14ac:dyDescent="0.2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</row>
    <row r="245" spans="1:14" ht="19.5" customHeight="1" x14ac:dyDescent="0.2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</row>
    <row r="246" spans="1:14" ht="19.5" customHeight="1" x14ac:dyDescent="0.2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</row>
    <row r="247" spans="1:14" ht="19.5" customHeight="1" x14ac:dyDescent="0.2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</row>
    <row r="248" spans="1:14" ht="19.5" customHeight="1" x14ac:dyDescent="0.2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</row>
    <row r="249" spans="1:14" ht="19.5" customHeight="1" x14ac:dyDescent="0.2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</row>
    <row r="250" spans="1:14" ht="19.5" customHeight="1" x14ac:dyDescent="0.2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</row>
    <row r="251" spans="1:14" ht="19.5" customHeight="1" x14ac:dyDescent="0.2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</row>
    <row r="252" spans="1:14" ht="19.5" customHeight="1" x14ac:dyDescent="0.2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</row>
    <row r="253" spans="1:14" ht="19.5" customHeight="1" x14ac:dyDescent="0.2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</row>
    <row r="254" spans="1:14" ht="19.5" customHeight="1" x14ac:dyDescent="0.2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</row>
    <row r="255" spans="1:14" ht="19.5" customHeight="1" x14ac:dyDescent="0.2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</row>
    <row r="256" spans="1:14" ht="19.5" customHeight="1" x14ac:dyDescent="0.2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</row>
    <row r="257" spans="1:14" ht="19.5" customHeight="1" x14ac:dyDescent="0.2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</row>
    <row r="258" spans="1:14" ht="19.5" customHeight="1" x14ac:dyDescent="0.2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</row>
    <row r="259" spans="1:14" ht="19.5" customHeight="1" x14ac:dyDescent="0.2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</row>
    <row r="260" spans="1:14" ht="19.5" customHeight="1" x14ac:dyDescent="0.2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</row>
    <row r="261" spans="1:14" ht="19.5" customHeight="1" x14ac:dyDescent="0.2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</row>
    <row r="262" spans="1:14" ht="19.5" customHeight="1" x14ac:dyDescent="0.2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</row>
    <row r="263" spans="1:14" ht="19.5" customHeight="1" x14ac:dyDescent="0.2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</row>
    <row r="264" spans="1:14" ht="19.5" customHeight="1" x14ac:dyDescent="0.2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</row>
    <row r="265" spans="1:14" ht="19.5" customHeight="1" x14ac:dyDescent="0.2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</row>
    <row r="266" spans="1:14" ht="19.5" customHeight="1" x14ac:dyDescent="0.2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</row>
    <row r="267" spans="1:14" ht="19.5" customHeight="1" x14ac:dyDescent="0.2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</row>
    <row r="268" spans="1:14" ht="19.5" customHeight="1" x14ac:dyDescent="0.2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</row>
    <row r="269" spans="1:14" ht="19.5" customHeight="1" x14ac:dyDescent="0.2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</row>
    <row r="270" spans="1:14" ht="19.5" customHeight="1" x14ac:dyDescent="0.2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</row>
    <row r="271" spans="1:14" ht="19.5" customHeight="1" x14ac:dyDescent="0.2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</row>
    <row r="272" spans="1:14" ht="19.5" customHeight="1" x14ac:dyDescent="0.2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</row>
    <row r="273" spans="1:14" ht="19.5" customHeight="1" x14ac:dyDescent="0.2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</row>
    <row r="274" spans="1:14" ht="19.5" customHeight="1" x14ac:dyDescent="0.2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</row>
    <row r="275" spans="1:14" ht="19.5" customHeight="1" x14ac:dyDescent="0.2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</row>
    <row r="276" spans="1:14" ht="19.5" customHeight="1" x14ac:dyDescent="0.2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</row>
    <row r="277" spans="1:14" ht="19.5" customHeight="1" x14ac:dyDescent="0.2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</row>
    <row r="278" spans="1:14" ht="19.5" customHeight="1" x14ac:dyDescent="0.2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</row>
    <row r="279" spans="1:14" ht="15.75" customHeight="1" x14ac:dyDescent="0.2"/>
    <row r="280" spans="1:14" ht="15.75" customHeight="1" x14ac:dyDescent="0.2"/>
    <row r="281" spans="1:14" ht="15.75" customHeight="1" x14ac:dyDescent="0.2"/>
    <row r="282" spans="1:14" ht="15.75" customHeight="1" x14ac:dyDescent="0.2"/>
    <row r="283" spans="1:14" ht="15.75" customHeight="1" x14ac:dyDescent="0.2"/>
    <row r="284" spans="1:14" ht="15.75" customHeight="1" x14ac:dyDescent="0.2"/>
    <row r="285" spans="1:14" ht="15.75" customHeight="1" x14ac:dyDescent="0.2"/>
    <row r="286" spans="1:14" ht="15.75" customHeight="1" x14ac:dyDescent="0.2"/>
    <row r="287" spans="1:14" ht="15.75" customHeight="1" x14ac:dyDescent="0.2"/>
    <row r="288" spans="1:14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1">
    <mergeCell ref="A1:B1"/>
  </mergeCells>
  <pageMargins left="0.90551181102362199" right="0.51181102362204722" top="0.74803149606299213" bottom="0.74803149606299213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1"/>
  <sheetViews>
    <sheetView workbookViewId="0"/>
  </sheetViews>
  <sheetFormatPr defaultColWidth="12.5703125" defaultRowHeight="15" customHeight="1" x14ac:dyDescent="0.2"/>
  <cols>
    <col min="1" max="1" width="70.28515625" customWidth="1"/>
    <col min="2" max="15" width="9.140625" customWidth="1"/>
    <col min="16" max="20" width="12.7109375" customWidth="1"/>
  </cols>
  <sheetData>
    <row r="1" spans="1:15" ht="12.75" customHeight="1" x14ac:dyDescent="0.25">
      <c r="A1" s="221" t="s">
        <v>252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2.75" customHeight="1" x14ac:dyDescent="0.2">
      <c r="A2" s="222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ht="12.75" customHeight="1" x14ac:dyDescent="0.2">
      <c r="A3" s="222" t="s">
        <v>253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 ht="12.75" customHeight="1" x14ac:dyDescent="0.2">
      <c r="A4" s="222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ht="12.75" customHeight="1" x14ac:dyDescent="0.2">
      <c r="A5" s="222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 ht="12.75" customHeight="1" x14ac:dyDescent="0.2">
      <c r="A6" s="222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5" ht="12.75" customHeight="1" x14ac:dyDescent="0.2">
      <c r="A7" s="222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ht="12.75" customHeight="1" x14ac:dyDescent="0.2">
      <c r="A8" s="222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ht="12.75" customHeight="1" x14ac:dyDescent="0.2">
      <c r="A9" s="222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 ht="12.75" customHeight="1" x14ac:dyDescent="0.2">
      <c r="A10" s="222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5" ht="12.75" customHeight="1" x14ac:dyDescent="0.2">
      <c r="A11" s="222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5" ht="12.75" customHeight="1" x14ac:dyDescent="0.35">
      <c r="A12" s="223" t="s">
        <v>254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5" ht="12.75" customHeight="1" x14ac:dyDescent="0.2">
      <c r="A13" s="223" t="s">
        <v>255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spans="1:15" ht="12.75" customHeight="1" x14ac:dyDescent="0.2">
      <c r="A14" s="223" t="s">
        <v>256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5" ht="12.75" customHeight="1" x14ac:dyDescent="0.35">
      <c r="A15" s="223" t="s">
        <v>257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5" ht="12.75" customHeight="1" x14ac:dyDescent="0.35">
      <c r="A16" s="223" t="s">
        <v>258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spans="1:15" ht="12.75" customHeight="1" x14ac:dyDescent="0.2">
      <c r="A17" s="224" t="s">
        <v>259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ht="12.75" customHeight="1" x14ac:dyDescent="0.2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1:15" ht="12.75" customHeight="1" x14ac:dyDescent="0.2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spans="1:15" ht="12.75" customHeight="1" x14ac:dyDescent="0.2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</row>
    <row r="21" spans="1:15" ht="12.75" customHeight="1" x14ac:dyDescent="0.2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</row>
    <row r="22" spans="1:15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</row>
    <row r="23" spans="1:15" ht="12.75" customHeight="1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  <row r="24" spans="1:15" ht="12.75" customHeight="1" x14ac:dyDescent="0.2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</row>
    <row r="25" spans="1:15" ht="12.75" customHeight="1" x14ac:dyDescent="0.2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</row>
    <row r="26" spans="1:15" ht="12.75" customHeight="1" x14ac:dyDescent="0.2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ht="12.75" customHeigh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</row>
    <row r="28" spans="1:15" ht="12.75" customHeight="1" x14ac:dyDescent="0.2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ht="12.75" customHeight="1" x14ac:dyDescent="0.2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1:15" ht="12.75" customHeight="1" x14ac:dyDescent="0.2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1:15" ht="12.75" customHeight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</row>
    <row r="32" spans="1:15" ht="12.75" customHeight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</row>
    <row r="33" spans="1:15" ht="12.75" customHeight="1" x14ac:dyDescent="0.2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1:15" ht="12.75" customHeight="1" x14ac:dyDescent="0.2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</row>
    <row r="35" spans="1:15" ht="12.75" customHeight="1" x14ac:dyDescent="0.2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ht="12.75" customHeight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</row>
    <row r="37" spans="1:15" ht="12.75" customHeight="1" x14ac:dyDescent="0.2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1:15" ht="12.75" customHeight="1" x14ac:dyDescent="0.2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1:15" ht="12.75" customHeight="1" x14ac:dyDescent="0.2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1:15" ht="12.75" customHeight="1" x14ac:dyDescent="0.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1:15" ht="12.75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</row>
    <row r="42" spans="1:15" ht="12.75" customHeight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</row>
    <row r="43" spans="1:15" ht="12.75" customHeight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</row>
    <row r="44" spans="1:15" ht="12.75" customHeight="1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</row>
    <row r="45" spans="1:15" ht="12.75" customHeight="1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</row>
    <row r="46" spans="1:15" ht="12.75" customHeight="1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</row>
    <row r="47" spans="1:15" ht="12.75" customHeight="1" x14ac:dyDescent="0.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</row>
    <row r="48" spans="1:15" ht="12.75" customHeight="1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</row>
    <row r="49" spans="1:15" ht="12.75" customHeight="1" x14ac:dyDescent="0.2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</row>
    <row r="50" spans="1:15" ht="12.75" customHeight="1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</row>
    <row r="51" spans="1:15" ht="12.75" customHeight="1" x14ac:dyDescent="0.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</row>
    <row r="52" spans="1:15" ht="12.75" customHeight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5" ht="12.75" customHeight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</row>
    <row r="54" spans="1:15" ht="12.75" customHeight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</row>
    <row r="55" spans="1:15" ht="12.75" customHeight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</row>
    <row r="56" spans="1:15" ht="12.75" customHeight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</row>
    <row r="57" spans="1:15" ht="12.75" customHeight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</row>
    <row r="58" spans="1:15" ht="12.75" customHeight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</row>
    <row r="59" spans="1:15" ht="12.75" customHeight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</row>
    <row r="60" spans="1:15" ht="12.75" customHeight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</row>
    <row r="61" spans="1:15" ht="12.75" customHeight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</row>
    <row r="62" spans="1:15" ht="12.75" customHeight="1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</row>
    <row r="63" spans="1:15" ht="12.75" customHeight="1" x14ac:dyDescent="0.2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</row>
    <row r="64" spans="1:15" ht="12.75" customHeight="1" x14ac:dyDescent="0.2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</row>
    <row r="65" spans="1:15" ht="12.75" customHeight="1" x14ac:dyDescent="0.2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</row>
    <row r="66" spans="1:15" ht="12.75" customHeight="1" x14ac:dyDescent="0.2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</row>
    <row r="67" spans="1:15" ht="12.75" customHeight="1" x14ac:dyDescent="0.2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</row>
    <row r="68" spans="1:15" ht="12.75" customHeight="1" x14ac:dyDescent="0.2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</row>
    <row r="69" spans="1:15" ht="12.75" customHeight="1" x14ac:dyDescent="0.2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</row>
    <row r="70" spans="1:15" ht="12.75" customHeight="1" x14ac:dyDescent="0.2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</row>
    <row r="71" spans="1:15" ht="12.75" customHeight="1" x14ac:dyDescent="0.2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</row>
    <row r="72" spans="1:15" ht="12.75" customHeight="1" x14ac:dyDescent="0.2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</row>
    <row r="73" spans="1:15" ht="12.75" customHeight="1" x14ac:dyDescent="0.2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</row>
    <row r="74" spans="1:15" ht="12.75" customHeight="1" x14ac:dyDescent="0.2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</row>
    <row r="75" spans="1:15" ht="12.75" customHeight="1" x14ac:dyDescent="0.2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</row>
    <row r="76" spans="1:15" ht="12.75" customHeight="1" x14ac:dyDescent="0.2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</row>
    <row r="77" spans="1:15" ht="12.75" customHeight="1" x14ac:dyDescent="0.2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  <row r="78" spans="1:15" ht="12.75" customHeight="1" x14ac:dyDescent="0.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</row>
    <row r="79" spans="1:15" ht="12.75" customHeight="1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</row>
    <row r="80" spans="1:15" ht="12.75" customHeight="1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</row>
    <row r="81" spans="1:15" ht="12.75" customHeight="1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</row>
    <row r="82" spans="1:15" ht="12.75" customHeight="1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</row>
    <row r="83" spans="1:15" ht="12.75" customHeight="1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</row>
    <row r="84" spans="1:15" ht="12.75" customHeight="1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</row>
    <row r="85" spans="1:15" ht="12.75" customHeight="1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</row>
    <row r="86" spans="1:15" ht="12.75" customHeight="1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</row>
    <row r="87" spans="1:15" ht="12.75" customHeight="1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</row>
    <row r="88" spans="1:15" ht="12.75" customHeight="1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</row>
    <row r="89" spans="1:15" ht="12.75" customHeight="1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</row>
    <row r="90" spans="1:15" ht="12.75" customHeight="1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</row>
    <row r="91" spans="1:15" ht="12.75" customHeight="1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</row>
    <row r="92" spans="1:15" ht="12.75" customHeight="1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</row>
    <row r="93" spans="1:15" ht="12.75" customHeight="1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</row>
    <row r="94" spans="1:15" ht="12.75" customHeight="1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</row>
    <row r="95" spans="1:15" ht="12.75" customHeight="1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</row>
    <row r="96" spans="1:15" ht="12.75" customHeight="1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</row>
    <row r="97" spans="1:15" ht="12.75" customHeight="1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</row>
    <row r="98" spans="1:15" ht="12.75" customHeight="1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</row>
    <row r="99" spans="1:15" ht="12.75" customHeight="1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</row>
    <row r="100" spans="1:15" ht="12.75" customHeight="1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</row>
    <row r="101" spans="1:15" ht="12.75" customHeight="1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</row>
    <row r="102" spans="1:15" ht="12.75" customHeight="1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</row>
    <row r="103" spans="1:15" ht="12.75" customHeight="1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</row>
    <row r="104" spans="1:15" ht="12.75" customHeight="1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</row>
    <row r="105" spans="1:15" ht="12.75" customHeight="1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</row>
    <row r="106" spans="1:15" ht="12.75" customHeight="1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</row>
    <row r="107" spans="1:15" ht="12.75" customHeight="1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</row>
    <row r="108" spans="1:15" ht="12.75" customHeight="1" x14ac:dyDescent="0.2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</row>
    <row r="109" spans="1:15" ht="12.75" customHeight="1" x14ac:dyDescent="0.2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</row>
    <row r="110" spans="1:15" ht="12.75" customHeight="1" x14ac:dyDescent="0.2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</row>
    <row r="111" spans="1:15" ht="12.75" customHeight="1" x14ac:dyDescent="0.2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</row>
    <row r="112" spans="1:15" ht="12.75" customHeight="1" x14ac:dyDescent="0.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</row>
    <row r="113" spans="1:15" ht="12.75" customHeight="1" x14ac:dyDescent="0.2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</row>
    <row r="114" spans="1:15" ht="12.75" customHeight="1" x14ac:dyDescent="0.2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</row>
    <row r="115" spans="1:15" ht="12.75" customHeight="1" x14ac:dyDescent="0.2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</row>
    <row r="116" spans="1:15" ht="12.75" customHeight="1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</row>
    <row r="117" spans="1:15" ht="12.75" customHeight="1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</row>
    <row r="118" spans="1:15" ht="12.75" customHeight="1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</row>
    <row r="119" spans="1:15" ht="12.75" customHeight="1" x14ac:dyDescent="0.2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</row>
    <row r="120" spans="1:15" ht="12.75" customHeight="1" x14ac:dyDescent="0.2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</row>
    <row r="121" spans="1:15" ht="12.75" customHeight="1" x14ac:dyDescent="0.2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</row>
    <row r="122" spans="1:15" ht="12.75" customHeight="1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</row>
    <row r="123" spans="1:15" ht="12.75" customHeight="1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</row>
    <row r="124" spans="1:15" ht="12.75" customHeight="1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</row>
    <row r="125" spans="1:15" ht="12.75" customHeight="1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</row>
    <row r="126" spans="1:15" ht="12.75" customHeight="1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</row>
    <row r="127" spans="1:15" ht="12.75" customHeight="1" x14ac:dyDescent="0.2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</row>
    <row r="128" spans="1:15" ht="12.75" customHeight="1" x14ac:dyDescent="0.2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</row>
    <row r="129" spans="1:15" ht="12.75" customHeight="1" x14ac:dyDescent="0.2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</row>
    <row r="130" spans="1:15" ht="12.75" customHeight="1" x14ac:dyDescent="0.2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</row>
    <row r="131" spans="1:15" ht="12.75" customHeight="1" x14ac:dyDescent="0.2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</row>
    <row r="132" spans="1:15" ht="12.75" customHeight="1" x14ac:dyDescent="0.2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</row>
    <row r="133" spans="1:15" ht="12.75" customHeight="1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</row>
    <row r="134" spans="1:15" ht="12.75" customHeight="1" x14ac:dyDescent="0.2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</row>
    <row r="135" spans="1:15" ht="12.75" customHeight="1" x14ac:dyDescent="0.2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</row>
    <row r="136" spans="1:15" ht="12.75" customHeight="1" x14ac:dyDescent="0.2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</row>
    <row r="137" spans="1:15" ht="12.75" customHeight="1" x14ac:dyDescent="0.2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</row>
    <row r="138" spans="1:15" ht="12.75" customHeight="1" x14ac:dyDescent="0.2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</row>
    <row r="139" spans="1:15" ht="12.75" customHeight="1" x14ac:dyDescent="0.2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</row>
    <row r="140" spans="1:15" ht="12.75" customHeight="1" x14ac:dyDescent="0.2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</row>
    <row r="141" spans="1:15" ht="12.75" customHeight="1" x14ac:dyDescent="0.2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</row>
    <row r="142" spans="1:15" ht="12.75" customHeight="1" x14ac:dyDescent="0.2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</row>
    <row r="143" spans="1:15" ht="12.75" customHeight="1" x14ac:dyDescent="0.2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</row>
    <row r="144" spans="1:15" ht="12.75" customHeight="1" x14ac:dyDescent="0.2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</row>
    <row r="145" spans="1:15" ht="12.75" customHeight="1" x14ac:dyDescent="0.2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</row>
    <row r="146" spans="1:15" ht="12.75" customHeight="1" x14ac:dyDescent="0.2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</row>
    <row r="147" spans="1:15" ht="12.75" customHeight="1" x14ac:dyDescent="0.2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</row>
    <row r="148" spans="1:15" ht="12.75" customHeight="1" x14ac:dyDescent="0.2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</row>
    <row r="149" spans="1:15" ht="12.75" customHeight="1" x14ac:dyDescent="0.2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</row>
    <row r="150" spans="1:15" ht="12.75" customHeight="1" x14ac:dyDescent="0.2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</row>
    <row r="151" spans="1:15" ht="12.75" customHeight="1" x14ac:dyDescent="0.2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</row>
    <row r="152" spans="1:15" ht="12.75" customHeight="1" x14ac:dyDescent="0.2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</row>
    <row r="153" spans="1:15" ht="12.75" customHeight="1" x14ac:dyDescent="0.2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</row>
    <row r="154" spans="1:15" ht="12.75" customHeight="1" x14ac:dyDescent="0.2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</row>
    <row r="155" spans="1:15" ht="12.75" customHeight="1" x14ac:dyDescent="0.2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</row>
    <row r="156" spans="1:15" ht="12.75" customHeight="1" x14ac:dyDescent="0.2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</row>
    <row r="157" spans="1:15" ht="12.75" customHeight="1" x14ac:dyDescent="0.2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</row>
    <row r="158" spans="1:15" ht="12.75" customHeight="1" x14ac:dyDescent="0.2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</row>
    <row r="159" spans="1:15" ht="12.75" customHeight="1" x14ac:dyDescent="0.2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</row>
    <row r="160" spans="1:15" ht="12.75" customHeight="1" x14ac:dyDescent="0.2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</row>
    <row r="161" spans="1:15" ht="12.75" customHeight="1" x14ac:dyDescent="0.2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</row>
    <row r="162" spans="1:15" ht="12.75" customHeight="1" x14ac:dyDescent="0.2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</row>
    <row r="163" spans="1:15" ht="12.75" customHeight="1" x14ac:dyDescent="0.2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</row>
    <row r="164" spans="1:15" ht="12.75" customHeight="1" x14ac:dyDescent="0.2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</row>
    <row r="165" spans="1:15" ht="12.75" customHeight="1" x14ac:dyDescent="0.2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</row>
    <row r="166" spans="1:15" ht="12.75" customHeight="1" x14ac:dyDescent="0.2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</row>
    <row r="167" spans="1:15" ht="12.75" customHeight="1" x14ac:dyDescent="0.2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</row>
    <row r="168" spans="1:15" ht="12.75" customHeight="1" x14ac:dyDescent="0.2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</row>
    <row r="169" spans="1:15" ht="12.75" customHeight="1" x14ac:dyDescent="0.2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</row>
    <row r="170" spans="1:15" ht="12.75" customHeight="1" x14ac:dyDescent="0.2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</row>
    <row r="171" spans="1:15" ht="12.75" customHeight="1" x14ac:dyDescent="0.2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</row>
    <row r="172" spans="1:15" ht="12.75" customHeight="1" x14ac:dyDescent="0.2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</row>
    <row r="173" spans="1:15" ht="12.75" customHeight="1" x14ac:dyDescent="0.2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</row>
    <row r="174" spans="1:15" ht="12.75" customHeight="1" x14ac:dyDescent="0.2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</row>
    <row r="175" spans="1:15" ht="12.75" customHeight="1" x14ac:dyDescent="0.2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</row>
    <row r="176" spans="1:15" ht="12.75" customHeight="1" x14ac:dyDescent="0.2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</row>
    <row r="177" spans="1:15" ht="12.75" customHeight="1" x14ac:dyDescent="0.2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</row>
    <row r="178" spans="1:15" ht="12.75" customHeight="1" x14ac:dyDescent="0.2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</row>
    <row r="179" spans="1:15" ht="12.75" customHeight="1" x14ac:dyDescent="0.2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</row>
    <row r="180" spans="1:15" ht="12.75" customHeight="1" x14ac:dyDescent="0.2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</row>
    <row r="181" spans="1:15" ht="12.75" customHeight="1" x14ac:dyDescent="0.2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</row>
    <row r="182" spans="1:15" ht="12.75" customHeight="1" x14ac:dyDescent="0.2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</row>
    <row r="183" spans="1:15" ht="12.75" customHeight="1" x14ac:dyDescent="0.2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</row>
    <row r="184" spans="1:15" ht="12.75" customHeight="1" x14ac:dyDescent="0.2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</row>
    <row r="185" spans="1:15" ht="12.75" customHeight="1" x14ac:dyDescent="0.2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</row>
    <row r="186" spans="1:15" ht="12.75" customHeight="1" x14ac:dyDescent="0.2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</row>
    <row r="187" spans="1:15" ht="12.75" customHeight="1" x14ac:dyDescent="0.2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</row>
    <row r="188" spans="1:15" ht="12.75" customHeight="1" x14ac:dyDescent="0.2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</row>
    <row r="189" spans="1:15" ht="12.75" customHeight="1" x14ac:dyDescent="0.2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</row>
    <row r="190" spans="1:15" ht="12.75" customHeight="1" x14ac:dyDescent="0.2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</row>
    <row r="191" spans="1:15" ht="12.75" customHeight="1" x14ac:dyDescent="0.2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</row>
    <row r="192" spans="1:15" ht="12.75" customHeight="1" x14ac:dyDescent="0.2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</row>
    <row r="193" spans="1:15" ht="12.75" customHeight="1" x14ac:dyDescent="0.2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</row>
    <row r="194" spans="1:15" ht="12.75" customHeight="1" x14ac:dyDescent="0.2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</row>
    <row r="195" spans="1:15" ht="12.75" customHeight="1" x14ac:dyDescent="0.2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</row>
    <row r="196" spans="1:15" ht="12.75" customHeight="1" x14ac:dyDescent="0.2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</row>
    <row r="197" spans="1:15" ht="12.75" customHeight="1" x14ac:dyDescent="0.2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</row>
    <row r="198" spans="1:15" ht="12.75" customHeight="1" x14ac:dyDescent="0.2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</row>
    <row r="199" spans="1:15" ht="12.75" customHeight="1" x14ac:dyDescent="0.2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</row>
    <row r="200" spans="1:15" ht="12.75" customHeight="1" x14ac:dyDescent="0.2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</row>
    <row r="201" spans="1:15" ht="12.75" customHeight="1" x14ac:dyDescent="0.2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</row>
    <row r="202" spans="1:15" ht="12.75" customHeight="1" x14ac:dyDescent="0.2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</row>
    <row r="203" spans="1:15" ht="12.75" customHeight="1" x14ac:dyDescent="0.2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</row>
    <row r="204" spans="1:15" ht="12.75" customHeight="1" x14ac:dyDescent="0.2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</row>
    <row r="205" spans="1:15" ht="12.75" customHeight="1" x14ac:dyDescent="0.2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</row>
    <row r="206" spans="1:15" ht="12.75" customHeight="1" x14ac:dyDescent="0.2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</row>
    <row r="207" spans="1:15" ht="12.75" customHeight="1" x14ac:dyDescent="0.2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</row>
    <row r="208" spans="1:15" ht="12.75" customHeight="1" x14ac:dyDescent="0.2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</row>
    <row r="209" spans="1:15" ht="12.75" customHeight="1" x14ac:dyDescent="0.2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</row>
    <row r="210" spans="1:15" ht="12.75" customHeight="1" x14ac:dyDescent="0.2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</row>
    <row r="211" spans="1:15" ht="12.75" customHeight="1" x14ac:dyDescent="0.2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</row>
    <row r="212" spans="1:15" ht="12.75" customHeight="1" x14ac:dyDescent="0.2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</row>
    <row r="213" spans="1:15" ht="12.75" customHeight="1" x14ac:dyDescent="0.2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</row>
    <row r="214" spans="1:15" ht="12.75" customHeight="1" x14ac:dyDescent="0.2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</row>
    <row r="215" spans="1:15" ht="12.75" customHeight="1" x14ac:dyDescent="0.2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</row>
    <row r="216" spans="1:15" ht="12.75" customHeight="1" x14ac:dyDescent="0.2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</row>
    <row r="217" spans="1:15" ht="12.75" customHeight="1" x14ac:dyDescent="0.2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</row>
    <row r="218" spans="1:15" ht="12.75" customHeight="1" x14ac:dyDescent="0.2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</row>
    <row r="219" spans="1:15" ht="12.75" customHeight="1" x14ac:dyDescent="0.2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</row>
    <row r="220" spans="1:15" ht="12.75" customHeight="1" x14ac:dyDescent="0.2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</row>
    <row r="221" spans="1:15" ht="12.75" customHeight="1" x14ac:dyDescent="0.2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</row>
    <row r="222" spans="1:15" ht="12.75" customHeight="1" x14ac:dyDescent="0.2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</row>
    <row r="223" spans="1:15" ht="12.75" customHeight="1" x14ac:dyDescent="0.2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</row>
    <row r="224" spans="1:15" ht="12.75" customHeight="1" x14ac:dyDescent="0.2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</row>
    <row r="225" spans="1:15" ht="12.75" customHeight="1" x14ac:dyDescent="0.2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</row>
    <row r="226" spans="1:15" ht="12.75" customHeight="1" x14ac:dyDescent="0.2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</row>
    <row r="227" spans="1:15" ht="12.75" customHeight="1" x14ac:dyDescent="0.2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</row>
    <row r="228" spans="1:15" ht="12.75" customHeight="1" x14ac:dyDescent="0.2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</row>
    <row r="229" spans="1:15" ht="12.75" customHeight="1" x14ac:dyDescent="0.2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</row>
    <row r="230" spans="1:15" ht="12.75" customHeight="1" x14ac:dyDescent="0.2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</row>
    <row r="231" spans="1:15" ht="12.75" customHeight="1" x14ac:dyDescent="0.2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</row>
    <row r="232" spans="1:15" ht="12.75" customHeight="1" x14ac:dyDescent="0.2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</row>
    <row r="233" spans="1:15" ht="12.75" customHeight="1" x14ac:dyDescent="0.2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</row>
    <row r="234" spans="1:15" ht="12.75" customHeight="1" x14ac:dyDescent="0.2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</row>
    <row r="235" spans="1:15" ht="12.75" customHeight="1" x14ac:dyDescent="0.2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</row>
    <row r="236" spans="1:15" ht="12.75" customHeight="1" x14ac:dyDescent="0.2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</row>
    <row r="237" spans="1:15" ht="12.75" customHeight="1" x14ac:dyDescent="0.2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</row>
    <row r="238" spans="1:15" ht="12.75" customHeight="1" x14ac:dyDescent="0.2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</row>
    <row r="239" spans="1:15" ht="12.75" customHeight="1" x14ac:dyDescent="0.2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</row>
    <row r="240" spans="1:15" ht="12.75" customHeight="1" x14ac:dyDescent="0.2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</row>
    <row r="241" spans="1:15" ht="12.75" customHeight="1" x14ac:dyDescent="0.2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</row>
    <row r="242" spans="1:15" ht="12.75" customHeight="1" x14ac:dyDescent="0.2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</row>
    <row r="243" spans="1:15" ht="12.75" customHeight="1" x14ac:dyDescent="0.2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</row>
    <row r="244" spans="1:15" ht="12.75" customHeight="1" x14ac:dyDescent="0.2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</row>
    <row r="245" spans="1:15" ht="12.75" customHeight="1" x14ac:dyDescent="0.2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</row>
    <row r="246" spans="1:15" ht="12.75" customHeight="1" x14ac:dyDescent="0.2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</row>
    <row r="247" spans="1:15" ht="12.75" customHeight="1" x14ac:dyDescent="0.2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</row>
    <row r="248" spans="1:15" ht="12.75" customHeight="1" x14ac:dyDescent="0.2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</row>
    <row r="249" spans="1:15" ht="12.75" customHeight="1" x14ac:dyDescent="0.2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</row>
    <row r="250" spans="1:15" ht="12.75" customHeight="1" x14ac:dyDescent="0.2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</row>
    <row r="251" spans="1:15" ht="12.75" customHeight="1" x14ac:dyDescent="0.2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</row>
    <row r="252" spans="1:15" ht="12.75" customHeight="1" x14ac:dyDescent="0.2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</row>
    <row r="253" spans="1:15" ht="12.75" customHeight="1" x14ac:dyDescent="0.2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</row>
    <row r="254" spans="1:15" ht="12.75" customHeight="1" x14ac:dyDescent="0.2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</row>
    <row r="255" spans="1:15" ht="12.75" customHeight="1" x14ac:dyDescent="0.2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</row>
    <row r="256" spans="1:15" ht="12.75" customHeight="1" x14ac:dyDescent="0.2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</row>
    <row r="257" spans="1:15" ht="12.75" customHeight="1" x14ac:dyDescent="0.2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</row>
    <row r="258" spans="1:15" ht="12.75" customHeight="1" x14ac:dyDescent="0.2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</row>
    <row r="259" spans="1:15" ht="12.75" customHeight="1" x14ac:dyDescent="0.2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</row>
    <row r="260" spans="1:15" ht="12.75" customHeight="1" x14ac:dyDescent="0.2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</row>
    <row r="261" spans="1:15" ht="12.75" customHeight="1" x14ac:dyDescent="0.2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</row>
    <row r="262" spans="1:15" ht="12.75" customHeight="1" x14ac:dyDescent="0.2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</row>
    <row r="263" spans="1:15" ht="12.75" customHeight="1" x14ac:dyDescent="0.2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</row>
    <row r="264" spans="1:15" ht="12.75" customHeight="1" x14ac:dyDescent="0.2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</row>
    <row r="265" spans="1:15" ht="12.75" customHeight="1" x14ac:dyDescent="0.2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</row>
    <row r="266" spans="1:15" ht="12.75" customHeight="1" x14ac:dyDescent="0.2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</row>
    <row r="267" spans="1:15" ht="12.75" customHeight="1" x14ac:dyDescent="0.2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</row>
    <row r="268" spans="1:15" ht="12.75" customHeight="1" x14ac:dyDescent="0.2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</row>
    <row r="269" spans="1:15" ht="12.75" customHeight="1" x14ac:dyDescent="0.2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</row>
    <row r="270" spans="1:15" ht="12.75" customHeight="1" x14ac:dyDescent="0.2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</row>
    <row r="271" spans="1:15" ht="15.75" customHeight="1" x14ac:dyDescent="0.2"/>
    <row r="272" spans="1:1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pageMargins left="0.90551181102362199" right="0.51181102362204722" top="0.74803149606299213" bottom="0.74803149606299213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workbookViewId="0"/>
  </sheetViews>
  <sheetFormatPr defaultColWidth="12.5703125" defaultRowHeight="15" customHeight="1" x14ac:dyDescent="0.2"/>
  <cols>
    <col min="1" max="1" width="76.7109375" customWidth="1"/>
    <col min="2" max="2" width="8.5703125" customWidth="1"/>
    <col min="3" max="3" width="12.140625" customWidth="1"/>
    <col min="4" max="4" width="15.42578125" customWidth="1"/>
    <col min="5" max="5" width="14.5703125" customWidth="1"/>
    <col min="6" max="6" width="11.7109375" customWidth="1"/>
  </cols>
  <sheetData>
    <row r="1" spans="1:6" x14ac:dyDescent="0.2">
      <c r="A1" s="276" t="s">
        <v>260</v>
      </c>
      <c r="B1" s="246"/>
      <c r="C1" s="246"/>
      <c r="D1" s="246"/>
      <c r="E1" s="246"/>
      <c r="F1" s="247"/>
    </row>
    <row r="2" spans="1:6" x14ac:dyDescent="0.2">
      <c r="A2" s="225"/>
      <c r="B2" s="225"/>
      <c r="C2" s="225"/>
      <c r="D2" s="225"/>
      <c r="E2" s="225"/>
      <c r="F2" s="225"/>
    </row>
    <row r="3" spans="1:6" x14ac:dyDescent="0.2">
      <c r="A3" s="277" t="s">
        <v>261</v>
      </c>
      <c r="B3" s="246"/>
      <c r="C3" s="246"/>
      <c r="D3" s="246"/>
      <c r="E3" s="246"/>
      <c r="F3" s="247"/>
    </row>
    <row r="4" spans="1:6" x14ac:dyDescent="0.2">
      <c r="A4" s="226" t="s">
        <v>129</v>
      </c>
      <c r="B4" s="226"/>
      <c r="C4" s="226"/>
      <c r="D4" s="226"/>
      <c r="E4" s="226"/>
      <c r="F4" s="226"/>
    </row>
    <row r="5" spans="1:6" x14ac:dyDescent="0.2">
      <c r="A5" s="227" t="s">
        <v>262</v>
      </c>
      <c r="B5" s="228" t="s">
        <v>263</v>
      </c>
      <c r="C5" s="228" t="s">
        <v>264</v>
      </c>
      <c r="D5" s="228" t="s">
        <v>265</v>
      </c>
      <c r="E5" s="228" t="s">
        <v>266</v>
      </c>
      <c r="F5" s="229" t="s">
        <v>267</v>
      </c>
    </row>
    <row r="6" spans="1:6" x14ac:dyDescent="0.2">
      <c r="A6" s="230" t="s">
        <v>268</v>
      </c>
      <c r="B6" s="231" t="s">
        <v>269</v>
      </c>
      <c r="C6" s="232">
        <v>52.5</v>
      </c>
      <c r="D6" s="233">
        <v>25</v>
      </c>
      <c r="E6" s="233">
        <f t="shared" ref="E6:E8" si="0">C6*D6</f>
        <v>1312.5</v>
      </c>
      <c r="F6" s="234"/>
    </row>
    <row r="7" spans="1:6" x14ac:dyDescent="0.2">
      <c r="A7" s="230" t="s">
        <v>270</v>
      </c>
      <c r="B7" s="231" t="s">
        <v>271</v>
      </c>
      <c r="C7" s="232">
        <v>612.5</v>
      </c>
      <c r="D7" s="233">
        <v>2.35</v>
      </c>
      <c r="E7" s="233">
        <f t="shared" si="0"/>
        <v>1439.375</v>
      </c>
      <c r="F7" s="234"/>
    </row>
    <row r="8" spans="1:6" x14ac:dyDescent="0.2">
      <c r="A8" s="230" t="s">
        <v>272</v>
      </c>
      <c r="B8" s="231" t="s">
        <v>263</v>
      </c>
      <c r="C8" s="232">
        <v>7</v>
      </c>
      <c r="D8" s="233">
        <v>17.399999999999999</v>
      </c>
      <c r="E8" s="233">
        <f t="shared" si="0"/>
        <v>121.79999999999998</v>
      </c>
      <c r="F8" s="234"/>
    </row>
    <row r="9" spans="1:6" x14ac:dyDescent="0.2">
      <c r="A9" s="230" t="s">
        <v>273</v>
      </c>
      <c r="B9" s="231"/>
      <c r="C9" s="232"/>
      <c r="D9" s="235"/>
      <c r="E9" s="233">
        <f>E6+E8</f>
        <v>1434.3</v>
      </c>
      <c r="F9" s="236"/>
    </row>
    <row r="10" spans="1:6" x14ac:dyDescent="0.2">
      <c r="A10" s="225"/>
      <c r="B10" s="225"/>
      <c r="C10" s="225"/>
      <c r="D10" s="237" t="s">
        <v>37</v>
      </c>
      <c r="E10" s="238">
        <v>1</v>
      </c>
      <c r="F10" s="239">
        <f>E9*E10</f>
        <v>1434.3</v>
      </c>
    </row>
    <row r="11" spans="1:6" x14ac:dyDescent="0.2">
      <c r="A11" s="225"/>
      <c r="B11" s="225"/>
      <c r="C11" s="225"/>
      <c r="D11" s="240"/>
      <c r="E11" s="240"/>
      <c r="F11" s="241"/>
    </row>
  </sheetData>
  <mergeCells count="2">
    <mergeCell ref="A1:F1"/>
    <mergeCell ref="A3:F3"/>
  </mergeCells>
  <pageMargins left="0.9055118110236221" right="0.51181022504032858" top="0.74803149606299213" bottom="0.74803149606299213" header="0" footer="0"/>
  <pageSetup paperSize="9" fitToHeight="0" orientation="portrait"/>
  <headerFooter>
    <oddFooter>&amp;R&amp;P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1. Hidrojateamento</vt:lpstr>
      <vt:lpstr>2.Encargos Sociais</vt:lpstr>
      <vt:lpstr>3.CAGED</vt:lpstr>
      <vt:lpstr>4.BDI</vt:lpstr>
      <vt:lpstr>5. Depreciação</vt:lpstr>
      <vt:lpstr>6.Remuneração de capital</vt:lpstr>
      <vt:lpstr>7.Destinação final e transporte</vt:lpstr>
      <vt:lpstr>AbaDeprec</vt:lpstr>
      <vt:lpstr>AbaRemun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Burmeister Martins</dc:creator>
  <cp:lastModifiedBy>pmsap</cp:lastModifiedBy>
  <dcterms:created xsi:type="dcterms:W3CDTF">2000-12-13T10:02:50Z</dcterms:created>
  <dcterms:modified xsi:type="dcterms:W3CDTF">2024-03-11T19:27:04Z</dcterms:modified>
</cp:coreProperties>
</file>