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8h Cozinha LP" sheetId="1" r:id="rId4"/>
  </sheets>
  <definedNames/>
  <calcPr/>
  <extLst>
    <ext uri="GoogleSheetsCustomDataVersion2">
      <go:sheetsCustomData xmlns:go="http://customooxmlschemas.google.com/" r:id="rId5" roundtripDataChecksum="bz8YcryJiDO0XfnqcOwWlWETEl3qwmgGcInRn+XE8Co="/>
    </ext>
  </extLst>
</workbook>
</file>

<file path=xl/sharedStrings.xml><?xml version="1.0" encoding="utf-8"?>
<sst xmlns="http://schemas.openxmlformats.org/spreadsheetml/2006/main" count="195" uniqueCount="145">
  <si>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</si>
  <si>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Dados da CCT</t>
  </si>
  <si>
    <t>Município/UF</t>
  </si>
  <si>
    <t>Santo Antônio da Patrulha/RS</t>
  </si>
  <si>
    <t>Serviço</t>
  </si>
  <si>
    <t>Cozinha</t>
  </si>
  <si>
    <t>Categoria</t>
  </si>
  <si>
    <t>Merendeiro de escola/creche</t>
  </si>
  <si>
    <t>CBO</t>
  </si>
  <si>
    <t>CCT nº</t>
  </si>
  <si>
    <t>RS004917/2023</t>
  </si>
  <si>
    <t>Data base</t>
  </si>
  <si>
    <t>1º de janeiro de 2024</t>
  </si>
  <si>
    <t xml:space="preserve">Salário normativo </t>
  </si>
  <si>
    <t>Vale-alimentação</t>
  </si>
  <si>
    <t>nº</t>
  </si>
  <si>
    <t>valor</t>
  </si>
  <si>
    <t>desconto</t>
  </si>
  <si>
    <t>Vale-transporte</t>
  </si>
  <si>
    <t>Plano de benefício social familiar</t>
  </si>
  <si>
    <t>Dados p/cálculo de Aviso-Prévio</t>
  </si>
  <si>
    <t>Dias aviso ano</t>
  </si>
  <si>
    <t>Dias proporc.</t>
  </si>
  <si>
    <t>Dias aviso</t>
  </si>
  <si>
    <t>Nº meses  no emprego</t>
  </si>
  <si>
    <t>Percentuais por tipo de desligamento</t>
  </si>
  <si>
    <t>Sem justa causa indenizado</t>
  </si>
  <si>
    <t>Sem justa causa trabalhado</t>
  </si>
  <si>
    <t>Com justa causa</t>
  </si>
  <si>
    <t>Outros tipos de desligamento</t>
  </si>
  <si>
    <t>Dados para cálculo de reposição de profissional ausente</t>
  </si>
  <si>
    <t>Incidência Anual</t>
  </si>
  <si>
    <t>Duração Legal da Ausência</t>
  </si>
  <si>
    <t>Proporção de  Dias afetados</t>
  </si>
  <si>
    <t>Dias de Reposição</t>
  </si>
  <si>
    <t>Férias</t>
  </si>
  <si>
    <t>Ausência justificada</t>
  </si>
  <si>
    <t>Acidente trabalho</t>
  </si>
  <si>
    <t>Afastamento por doença</t>
  </si>
  <si>
    <t>Consulta médica filho</t>
  </si>
  <si>
    <t>Óbitos na família</t>
  </si>
  <si>
    <t>Casamento</t>
  </si>
  <si>
    <t>Doação de sangue</t>
  </si>
  <si>
    <t>Testemunho</t>
  </si>
  <si>
    <t>Paternidade</t>
  </si>
  <si>
    <t>Maternidade</t>
  </si>
  <si>
    <t>Consulta pré-natal</t>
  </si>
  <si>
    <t>Total</t>
  </si>
  <si>
    <t>Nº de meses de execução contratual</t>
  </si>
  <si>
    <t>Dias úteis no ano</t>
  </si>
  <si>
    <t>Média de dias mês</t>
  </si>
  <si>
    <t>Nº de horas mês</t>
  </si>
  <si>
    <t>PLANILHA DE CUSTOS -AUX. LIMPEZA 200H - SIMPLES NACIONAL</t>
  </si>
  <si>
    <t>MÓDULO I - COMPOSIÇÃO DA REMUNERAÇÃO</t>
  </si>
  <si>
    <t>horas</t>
  </si>
  <si>
    <t>%</t>
  </si>
  <si>
    <t>R$</t>
  </si>
  <si>
    <t>Salário-Base</t>
  </si>
  <si>
    <t>Insalubridade</t>
  </si>
  <si>
    <t>Total do Módulo 1</t>
  </si>
  <si>
    <t>MÓDULO 2 - ENCARGOS E BENEFÍCIOS ANUAIS, MENSAIS E DIÁRIOS</t>
  </si>
  <si>
    <t>Submódulo 2.1 - 13º Salário e Adicional de Férias</t>
  </si>
  <si>
    <t xml:space="preserve"> 13º Salário </t>
  </si>
  <si>
    <t>Adicional de férias</t>
  </si>
  <si>
    <t>Submódulo 2.2 - Encargos Previdenciários, (FGTS) e outras contribuições</t>
  </si>
  <si>
    <t>Base de cálculo (M1+2.1)</t>
  </si>
  <si>
    <t>INSS</t>
  </si>
  <si>
    <t>Salário Educação</t>
  </si>
  <si>
    <t>RAT</t>
  </si>
  <si>
    <t>SESC ou SESI</t>
  </si>
  <si>
    <t>SENAI - SENAC</t>
  </si>
  <si>
    <t>SEBRAE</t>
  </si>
  <si>
    <t>INCRA</t>
  </si>
  <si>
    <t>Subtotal -  GPS</t>
  </si>
  <si>
    <t>FGTS</t>
  </si>
  <si>
    <t>Submódulo 2.3 - Benefícios Mensais e Diários</t>
  </si>
  <si>
    <t>Transporte</t>
  </si>
  <si>
    <t>Auxílio-Refeição/Alimentação</t>
  </si>
  <si>
    <t>Plano de Benefício Social Familiar</t>
  </si>
  <si>
    <t>Seguro</t>
  </si>
  <si>
    <t>Outros</t>
  </si>
  <si>
    <t>Resumo do Módulo 2 - Encargos e Benefícios anuais, mensais e diários</t>
  </si>
  <si>
    <t>Submódulo 2.2 - Encargos Previdenciários e FGTS</t>
  </si>
  <si>
    <t>Total do Módulo 2</t>
  </si>
  <si>
    <t>MÓDULO 3 - PROVISÃO PARA RESCISÃO</t>
  </si>
  <si>
    <t>Submódulo 3.1. Aviso Prévio Indenizado</t>
  </si>
  <si>
    <t>Aviso Prévio Indenizado</t>
  </si>
  <si>
    <t>Incidência do FGTS sobre o Aviso Prévio Indenizado</t>
  </si>
  <si>
    <t>Multa do FGTS e contribuição social sobre o Aviso Prévio Indenizado</t>
  </si>
  <si>
    <t>Subtotal do Submódulo 3.1</t>
  </si>
  <si>
    <t>Submódulo 3.2. Aviso Prévio Trabalhado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</si>
  <si>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</si>
  <si>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</si>
  <si>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</si>
  <si>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Subtotal do Submódulo 3.2</t>
  </si>
  <si>
    <t>Submódulo 3.3. - Demissão por Justa Causa</t>
  </si>
  <si>
    <t>Desconto do Submódulo 2.1</t>
  </si>
  <si>
    <t>Subtotal do Submódulo 3.3.</t>
  </si>
  <si>
    <t>Resumo do Módulo 3 - Provisão para rescisão</t>
  </si>
  <si>
    <t>Total do Módulo 3</t>
  </si>
  <si>
    <t>MÓDULO 4 - CUSTO DE REPOSIÇÃO DO PROFISSIONAL AUSENTE</t>
  </si>
  <si>
    <t xml:space="preserve"> Ausências Legais</t>
  </si>
  <si>
    <t>Dados para cálculo de profissional ausente</t>
  </si>
  <si>
    <t>40h</t>
  </si>
  <si>
    <t>Valor</t>
  </si>
  <si>
    <t>MÓDULO 5 - INSUMOS DIVERSOS</t>
  </si>
  <si>
    <t xml:space="preserve"> Uniformes</t>
  </si>
  <si>
    <t>Descrição</t>
  </si>
  <si>
    <t>Quant./ano</t>
  </si>
  <si>
    <t>R$ Anual</t>
  </si>
  <si>
    <t>Camiseta manga longa</t>
  </si>
  <si>
    <t>Camiseta manga curta</t>
  </si>
  <si>
    <t>Avental tipo colete poliester</t>
  </si>
  <si>
    <t>Calça</t>
  </si>
  <si>
    <t>Sapato</t>
  </si>
  <si>
    <t>Avantal PVC</t>
  </si>
  <si>
    <t>Touca descartável</t>
  </si>
  <si>
    <t>Touca pala de brim</t>
  </si>
  <si>
    <t>Luva de borracha</t>
  </si>
  <si>
    <t xml:space="preserve">Total </t>
  </si>
  <si>
    <t>TOTAL DOS MÓDULOS 1 a 5</t>
  </si>
  <si>
    <t>Módulo 1 - Composição da Remuneração</t>
  </si>
  <si>
    <t>Módulo 2 - Encargos e Benefícios Anuais, Mensais e Diários</t>
  </si>
  <si>
    <t>Módulo 3 - Provisão para Rescisão</t>
  </si>
  <si>
    <t>Módulo 4 - Reposição do Profissional Ausente</t>
  </si>
  <si>
    <t>Módulo 5 - Insumos Diversos</t>
  </si>
  <si>
    <t>MÓDULO 6 - BDI - CUSTOS INDIRETOS, LUCRO E TRIBUTOS</t>
  </si>
  <si>
    <t>Base cálculo</t>
  </si>
  <si>
    <t>Percentual</t>
  </si>
  <si>
    <t>Custos indiretos</t>
  </si>
  <si>
    <t>Lucro</t>
  </si>
  <si>
    <t>Tributos</t>
  </si>
  <si>
    <t>PIS</t>
  </si>
  <si>
    <t>COFINS</t>
  </si>
  <si>
    <t>ISS</t>
  </si>
  <si>
    <t>Total de tributos</t>
  </si>
  <si>
    <t>Total do Módulo 6</t>
  </si>
  <si>
    <t>TOTAL DOS MÓDULOS 1 A 6</t>
  </si>
  <si>
    <t xml:space="preserve">Módulo 6 - BDI </t>
  </si>
  <si>
    <t>Total por posto de trabalho mês</t>
  </si>
  <si>
    <t>Custo estimado da contratação</t>
  </si>
  <si>
    <t>Postos de trabalho</t>
  </si>
  <si>
    <t>R$ mês</t>
  </si>
  <si>
    <t>R$ anual     (11 meses)</t>
  </si>
  <si>
    <t>Postos de trabalho - SEMED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</si>
</sst>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&quot;R$&quot;\ * #,##0.00_-;\-&quot;R$&quot;\ * #,##0.00_-;_-&quot;R$&quot;\ * &quot;-&quot;??_-;_-@"/>
    <numFmt numFmtId="165" formatCode="_-* #,##0.00_-;\-* #,##0.00_-;_-* &quot;-&quot;??_-;_-@"/>
    <numFmt numFmtId="166" formatCode="0.0000"/>
    <numFmt numFmtId="167" formatCode="#,##0.00_ ;\-#,##0.00\ "/>
  </numFmts>
  <fonts count="14">
    <font>
      <sz val="11.0"/>
      <color theme="1"/>
      <name val="Calibri"/>
      <scheme val="minor"/>
    </font>
    <font>
      <b/>
      <sz val="12.0"/>
      <color rgb="FF000000"/>
      <name val="Calibri"/>
    </font>
    <font>
      <b/>
      <sz val="11.0"/>
      <color rgb="FF000000"/>
      <name val="Calibri"/>
    </font>
    <font>
      <sz val="11.0"/>
      <color theme="1"/>
      <name val="Calibri"/>
    </font>
    <font>
      <b/>
      <sz val="12.0"/>
      <color theme="1"/>
      <name val="Calibri"/>
    </font>
    <font/>
    <font>
      <sz val="11.0"/>
      <color rgb="FF000000"/>
      <name val="Calibri"/>
    </font>
    <font>
      <sz val="12.0"/>
      <color rgb="FF000000"/>
      <name val="Calibri"/>
    </font>
    <font>
      <b/>
      <sz val="11.0"/>
      <color theme="1"/>
      <name val="Calibri"/>
    </font>
    <font>
      <sz val="11.0"/>
      <color rgb="FFFF0000"/>
      <name val="Calibri"/>
    </font>
    <font>
      <b/>
      <sz val="11.0"/>
      <color rgb="FFFF0000"/>
      <name val="Calibri"/>
    </font>
    <font>
      <b/>
      <sz val="9.0"/>
      <color theme="1"/>
      <name val="Calibri"/>
    </font>
    <font>
      <sz val="9.0"/>
      <color theme="1"/>
      <name val="Calibri"/>
    </font>
    <font>
      <sz val="10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21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center"/>
    </xf>
    <xf borderId="0" fillId="0" fontId="2" numFmtId="0" xfId="0" applyFont="1"/>
    <xf borderId="0" fillId="0" fontId="3" numFmtId="0" xfId="0" applyFont="1"/>
    <xf borderId="1" fillId="0" fontId="4" numFmtId="0" xfId="0" applyAlignment="1" applyBorder="1" applyFont="1">
      <alignment horizontal="center"/>
    </xf>
    <xf borderId="1" fillId="0" fontId="5" numFmtId="0" xfId="0" applyBorder="1" applyFont="1"/>
    <xf borderId="2" fillId="0" fontId="2" numFmtId="0" xfId="0" applyAlignment="1" applyBorder="1" applyFont="1">
      <alignment horizontal="left"/>
    </xf>
    <xf borderId="3" fillId="0" fontId="5" numFmtId="0" xfId="0" applyBorder="1" applyFont="1"/>
    <xf borderId="4" fillId="0" fontId="5" numFmtId="0" xfId="0" applyBorder="1" applyFont="1"/>
    <xf borderId="0" fillId="0" fontId="2" numFmtId="0" xfId="0" applyAlignment="1" applyFont="1">
      <alignment horizontal="left"/>
    </xf>
    <xf borderId="2" fillId="0" fontId="3" numFmtId="0" xfId="0" applyAlignment="1" applyBorder="1" applyFont="1">
      <alignment horizontal="left"/>
    </xf>
    <xf borderId="0" fillId="0" fontId="3" numFmtId="0" xfId="0" applyAlignment="1" applyFont="1">
      <alignment horizontal="left"/>
    </xf>
    <xf borderId="2" fillId="0" fontId="3" numFmtId="0" xfId="0" applyAlignment="1" applyBorder="1" applyFont="1">
      <alignment horizontal="left" readingOrder="0"/>
    </xf>
    <xf borderId="5" fillId="0" fontId="3" numFmtId="0" xfId="0" applyAlignment="1" applyBorder="1" applyFont="1">
      <alignment horizontal="left"/>
    </xf>
    <xf borderId="3" fillId="0" fontId="3" numFmtId="0" xfId="0" applyAlignment="1" applyBorder="1" applyFont="1">
      <alignment horizontal="left"/>
    </xf>
    <xf borderId="4" fillId="0" fontId="3" numFmtId="0" xfId="0" applyAlignment="1" applyBorder="1" applyFont="1">
      <alignment horizontal="left"/>
    </xf>
    <xf borderId="2" fillId="0" fontId="3" numFmtId="0" xfId="0" applyBorder="1" applyFont="1"/>
    <xf borderId="4" fillId="0" fontId="3" numFmtId="0" xfId="0" applyBorder="1" applyFont="1"/>
    <xf borderId="2" fillId="0" fontId="3" numFmtId="164" xfId="0" applyAlignment="1" applyBorder="1" applyFont="1" applyNumberFormat="1">
      <alignment horizontal="left" readingOrder="0"/>
    </xf>
    <xf borderId="0" fillId="0" fontId="3" numFmtId="0" xfId="0" applyAlignment="1" applyFont="1">
      <alignment horizontal="right"/>
    </xf>
    <xf borderId="5" fillId="0" fontId="2" numFmtId="0" xfId="0" applyAlignment="1" applyBorder="1" applyFont="1">
      <alignment horizontal="center"/>
    </xf>
    <xf borderId="6" fillId="0" fontId="3" numFmtId="0" xfId="0" applyAlignment="1" applyBorder="1" applyFont="1">
      <alignment horizontal="center"/>
    </xf>
    <xf borderId="7" fillId="0" fontId="5" numFmtId="0" xfId="0" applyBorder="1" applyFont="1"/>
    <xf borderId="5" fillId="2" fontId="3" numFmtId="0" xfId="0" applyAlignment="1" applyBorder="1" applyFill="1" applyFont="1">
      <alignment horizontal="center"/>
    </xf>
    <xf borderId="5" fillId="0" fontId="3" numFmtId="165" xfId="0" applyAlignment="1" applyBorder="1" applyFont="1" applyNumberFormat="1">
      <alignment horizontal="center" vertical="center"/>
    </xf>
    <xf borderId="5" fillId="2" fontId="3" numFmtId="10" xfId="0" applyAlignment="1" applyBorder="1" applyFont="1" applyNumberFormat="1">
      <alignment horizontal="right"/>
    </xf>
    <xf borderId="0" fillId="0" fontId="3" numFmtId="0" xfId="0" applyAlignment="1" applyFont="1">
      <alignment horizontal="center"/>
    </xf>
    <xf borderId="2" fillId="0" fontId="3" numFmtId="0" xfId="0" applyAlignment="1" applyBorder="1" applyFont="1">
      <alignment horizontal="center"/>
    </xf>
    <xf borderId="5" fillId="0" fontId="3" numFmtId="2" xfId="0" applyAlignment="1" applyBorder="1" applyFont="1" applyNumberFormat="1">
      <alignment horizontal="right"/>
    </xf>
    <xf borderId="5" fillId="2" fontId="3" numFmtId="9" xfId="0" applyAlignment="1" applyBorder="1" applyFont="1" applyNumberFormat="1">
      <alignment horizontal="right"/>
    </xf>
    <xf borderId="4" fillId="0" fontId="3" numFmtId="0" xfId="0" applyAlignment="1" applyBorder="1" applyFont="1">
      <alignment horizontal="center"/>
    </xf>
    <xf borderId="5" fillId="0" fontId="3" numFmtId="0" xfId="0" applyAlignment="1" applyBorder="1" applyFont="1">
      <alignment horizontal="center"/>
    </xf>
    <xf borderId="5" fillId="0" fontId="3" numFmtId="9" xfId="0" applyAlignment="1" applyBorder="1" applyFont="1" applyNumberFormat="1">
      <alignment horizontal="right"/>
    </xf>
    <xf borderId="0" fillId="0" fontId="3" numFmtId="9" xfId="0" applyAlignment="1" applyFont="1" applyNumberFormat="1">
      <alignment horizontal="center"/>
    </xf>
    <xf borderId="0" fillId="0" fontId="6" numFmtId="0" xfId="0" applyFont="1"/>
    <xf borderId="5" fillId="0" fontId="2" numFmtId="0" xfId="0" applyAlignment="1" applyBorder="1" applyFont="1">
      <alignment horizontal="center" shrinkToFit="0" wrapText="1"/>
    </xf>
    <xf borderId="5" fillId="0" fontId="3" numFmtId="0" xfId="0" applyBorder="1" applyFont="1"/>
    <xf borderId="5" fillId="0" fontId="6" numFmtId="0" xfId="0" applyAlignment="1" applyBorder="1" applyFont="1">
      <alignment horizontal="center"/>
    </xf>
    <xf borderId="4" fillId="0" fontId="6" numFmtId="0" xfId="0" applyBorder="1" applyFont="1"/>
    <xf borderId="2" fillId="0" fontId="6" numFmtId="0" xfId="0" applyAlignment="1" applyBorder="1" applyFont="1">
      <alignment horizontal="left"/>
    </xf>
    <xf borderId="5" fillId="0" fontId="6" numFmtId="0" xfId="0" applyBorder="1" applyFont="1"/>
    <xf borderId="0" fillId="0" fontId="6" numFmtId="10" xfId="0" applyAlignment="1" applyFont="1" applyNumberFormat="1">
      <alignment horizontal="right" vertical="bottom"/>
    </xf>
    <xf borderId="5" fillId="0" fontId="6" numFmtId="10" xfId="0" applyAlignment="1" applyBorder="1" applyFont="1" applyNumberFormat="1">
      <alignment horizontal="right" vertical="bottom"/>
    </xf>
    <xf borderId="5" fillId="0" fontId="6" numFmtId="10" xfId="0" applyBorder="1" applyFont="1" applyNumberFormat="1"/>
    <xf borderId="6" fillId="0" fontId="6" numFmtId="0" xfId="0" applyBorder="1" applyFont="1"/>
    <xf borderId="8" fillId="0" fontId="6" numFmtId="0" xfId="0" applyBorder="1" applyFont="1"/>
    <xf borderId="8" fillId="0" fontId="6" numFmtId="10" xfId="0" applyBorder="1" applyFont="1" applyNumberFormat="1"/>
    <xf borderId="9" fillId="0" fontId="2" numFmtId="0" xfId="0" applyAlignment="1" applyBorder="1" applyFont="1">
      <alignment horizontal="left" shrinkToFit="0" wrapText="1"/>
    </xf>
    <xf borderId="10" fillId="0" fontId="5" numFmtId="0" xfId="0" applyBorder="1" applyFont="1"/>
    <xf borderId="0" fillId="0" fontId="2" numFmtId="0" xfId="0" applyAlignment="1" applyFont="1">
      <alignment horizontal="left" shrinkToFit="0" wrapText="1"/>
    </xf>
    <xf borderId="11" fillId="0" fontId="2" numFmtId="0" xfId="0" applyAlignment="1" applyBorder="1" applyFont="1">
      <alignment horizontal="center" shrinkToFit="0" wrapText="1"/>
    </xf>
    <xf borderId="12" fillId="0" fontId="2" numFmtId="0" xfId="0" applyAlignment="1" applyBorder="1" applyFont="1">
      <alignment horizontal="center" shrinkToFit="0" wrapText="1"/>
    </xf>
    <xf borderId="13" fillId="0" fontId="5" numFmtId="0" xfId="0" applyBorder="1" applyFont="1"/>
    <xf borderId="0" fillId="0" fontId="2" numFmtId="0" xfId="0" applyAlignment="1" applyFont="1">
      <alignment horizontal="center" shrinkToFit="0" wrapText="1"/>
    </xf>
    <xf borderId="14" fillId="0" fontId="5" numFmtId="0" xfId="0" applyBorder="1" applyFont="1"/>
    <xf borderId="15" fillId="0" fontId="2" numFmtId="0" xfId="0" applyAlignment="1" applyBorder="1" applyFont="1">
      <alignment horizontal="center" shrinkToFit="0" wrapText="1"/>
    </xf>
    <xf borderId="14" fillId="0" fontId="3" numFmtId="0" xfId="0" applyAlignment="1" applyBorder="1" applyFont="1">
      <alignment horizontal="left" shrinkToFit="0" wrapText="1"/>
    </xf>
    <xf borderId="15" fillId="0" fontId="3" numFmtId="0" xfId="0" applyAlignment="1" applyBorder="1" applyFont="1">
      <alignment horizontal="center" shrinkToFit="0" wrapText="1"/>
    </xf>
    <xf borderId="15" fillId="0" fontId="3" numFmtId="10" xfId="0" applyAlignment="1" applyBorder="1" applyFont="1" applyNumberFormat="1">
      <alignment horizontal="center" shrinkToFit="0" wrapText="1"/>
    </xf>
    <xf borderId="15" fillId="0" fontId="3" numFmtId="0" xfId="0" applyAlignment="1" applyBorder="1" applyFont="1">
      <alignment shrinkToFit="0" wrapText="1"/>
    </xf>
    <xf borderId="0" fillId="0" fontId="3" numFmtId="0" xfId="0" applyAlignment="1" applyFont="1">
      <alignment shrinkToFit="0" wrapText="1"/>
    </xf>
    <xf borderId="14" fillId="0" fontId="3" numFmtId="0" xfId="0" applyAlignment="1" applyBorder="1" applyFont="1">
      <alignment shrinkToFit="0" wrapText="1"/>
    </xf>
    <xf borderId="15" fillId="0" fontId="3" numFmtId="166" xfId="0" applyAlignment="1" applyBorder="1" applyFont="1" applyNumberFormat="1">
      <alignment shrinkToFit="0" wrapText="1"/>
    </xf>
    <xf borderId="0" fillId="0" fontId="3" numFmtId="166" xfId="0" applyAlignment="1" applyFont="1" applyNumberFormat="1">
      <alignment shrinkToFit="0" wrapText="1"/>
    </xf>
    <xf borderId="16" fillId="0" fontId="3" numFmtId="0" xfId="0" applyAlignment="1" applyBorder="1" applyFont="1">
      <alignment shrinkToFit="0" wrapText="1"/>
    </xf>
    <xf borderId="17" fillId="0" fontId="3" numFmtId="0" xfId="0" applyAlignment="1" applyBorder="1" applyFont="1">
      <alignment horizontal="center" shrinkToFit="0" wrapText="1"/>
    </xf>
    <xf borderId="17" fillId="0" fontId="3" numFmtId="10" xfId="0" applyAlignment="1" applyBorder="1" applyFont="1" applyNumberFormat="1">
      <alignment horizontal="center" shrinkToFit="0" wrapText="1"/>
    </xf>
    <xf borderId="17" fillId="0" fontId="3" numFmtId="166" xfId="0" applyAlignment="1" applyBorder="1" applyFont="1" applyNumberFormat="1">
      <alignment shrinkToFit="0" wrapText="1"/>
    </xf>
    <xf borderId="5" fillId="0" fontId="3" numFmtId="0" xfId="0" applyAlignment="1" applyBorder="1" applyFont="1">
      <alignment shrinkToFit="0" wrapText="1"/>
    </xf>
    <xf borderId="5" fillId="0" fontId="3" numFmtId="0" xfId="0" applyAlignment="1" applyBorder="1" applyFont="1">
      <alignment horizontal="center" shrinkToFit="0" wrapText="1"/>
    </xf>
    <xf borderId="5" fillId="0" fontId="3" numFmtId="10" xfId="0" applyAlignment="1" applyBorder="1" applyFont="1" applyNumberFormat="1">
      <alignment horizontal="center" shrinkToFit="0" wrapText="1"/>
    </xf>
    <xf borderId="5" fillId="0" fontId="3" numFmtId="166" xfId="0" applyAlignment="1" applyBorder="1" applyFont="1" applyNumberFormat="1">
      <alignment shrinkToFit="0" wrapText="1"/>
    </xf>
    <xf borderId="17" fillId="0" fontId="3" numFmtId="0" xfId="0" applyAlignment="1" applyBorder="1" applyFont="1">
      <alignment shrinkToFit="0" wrapText="1"/>
    </xf>
    <xf borderId="2" fillId="0" fontId="2" numFmtId="0" xfId="0" applyAlignment="1" applyBorder="1" applyFont="1">
      <alignment horizontal="right"/>
    </xf>
    <xf borderId="5" fillId="0" fontId="2" numFmtId="0" xfId="0" applyBorder="1" applyFont="1"/>
    <xf borderId="6" fillId="0" fontId="2" numFmtId="0" xfId="0" applyAlignment="1" applyBorder="1" applyFont="1">
      <alignment horizontal="right"/>
    </xf>
    <xf borderId="8" fillId="0" fontId="2" numFmtId="0" xfId="0" applyAlignment="1" applyBorder="1" applyFont="1">
      <alignment horizontal="right"/>
    </xf>
    <xf borderId="2" fillId="0" fontId="7" numFmtId="0" xfId="0" applyBorder="1" applyFont="1"/>
    <xf borderId="4" fillId="2" fontId="2" numFmtId="1" xfId="0" applyAlignment="1" applyBorder="1" applyFont="1" applyNumberFormat="1">
      <alignment horizontal="right"/>
    </xf>
    <xf borderId="2" fillId="0" fontId="7" numFmtId="0" xfId="0" applyAlignment="1" applyBorder="1" applyFont="1">
      <alignment horizontal="left"/>
    </xf>
    <xf borderId="5" fillId="2" fontId="2" numFmtId="1" xfId="0" applyAlignment="1" applyBorder="1" applyFont="1" applyNumberFormat="1">
      <alignment horizontal="right"/>
    </xf>
    <xf borderId="5" fillId="2" fontId="8" numFmtId="1" xfId="0" applyAlignment="1" applyBorder="1" applyFont="1" applyNumberFormat="1">
      <alignment horizontal="right"/>
    </xf>
    <xf borderId="0" fillId="0" fontId="9" numFmtId="0" xfId="0" applyFont="1"/>
    <xf borderId="2" fillId="0" fontId="2" numFmtId="0" xfId="0" applyAlignment="1" applyBorder="1" applyFont="1">
      <alignment horizontal="center"/>
    </xf>
    <xf borderId="1" fillId="0" fontId="2" numFmtId="0" xfId="0" applyAlignment="1" applyBorder="1" applyFont="1">
      <alignment horizontal="center"/>
    </xf>
    <xf borderId="18" fillId="0" fontId="2" numFmtId="0" xfId="0" applyAlignment="1" applyBorder="1" applyFont="1">
      <alignment horizontal="center"/>
    </xf>
    <xf borderId="3" fillId="2" fontId="2" numFmtId="1" xfId="0" applyAlignment="1" applyBorder="1" applyFont="1" applyNumberFormat="1">
      <alignment horizontal="center"/>
    </xf>
    <xf borderId="5" fillId="0" fontId="2" numFmtId="0" xfId="0" applyAlignment="1" applyBorder="1" applyFont="1">
      <alignment horizontal="right"/>
    </xf>
    <xf borderId="18" fillId="0" fontId="3" numFmtId="0" xfId="0" applyBorder="1" applyFont="1"/>
    <xf borderId="5" fillId="2" fontId="6" numFmtId="165" xfId="0" applyBorder="1" applyFont="1" applyNumberFormat="1"/>
    <xf borderId="0" fillId="0" fontId="6" numFmtId="165" xfId="0" applyFont="1" applyNumberFormat="1"/>
    <xf borderId="5" fillId="2" fontId="6" numFmtId="0" xfId="0" applyAlignment="1" applyBorder="1" applyFont="1">
      <alignment readingOrder="0"/>
    </xf>
    <xf borderId="0" fillId="0" fontId="9" numFmtId="165" xfId="0" applyFont="1" applyNumberFormat="1"/>
    <xf borderId="5" fillId="2" fontId="2" numFmtId="165" xfId="0" applyBorder="1" applyFont="1" applyNumberFormat="1"/>
    <xf borderId="0" fillId="0" fontId="2" numFmtId="165" xfId="0" applyFont="1" applyNumberFormat="1"/>
    <xf borderId="5" fillId="2" fontId="6" numFmtId="10" xfId="0" applyBorder="1" applyFont="1" applyNumberFormat="1"/>
    <xf borderId="0" fillId="0" fontId="9" numFmtId="10" xfId="0" applyFont="1" applyNumberFormat="1"/>
    <xf borderId="0" fillId="0" fontId="10" numFmtId="0" xfId="0" applyAlignment="1" applyFont="1">
      <alignment horizontal="center"/>
    </xf>
    <xf borderId="5" fillId="0" fontId="6" numFmtId="167" xfId="0" applyBorder="1" applyFont="1" applyNumberFormat="1"/>
    <xf borderId="0" fillId="0" fontId="9" numFmtId="167" xfId="0" applyFont="1" applyNumberFormat="1"/>
    <xf borderId="0" fillId="0" fontId="6" numFmtId="167" xfId="0" applyFont="1" applyNumberFormat="1"/>
    <xf borderId="0" fillId="0" fontId="9" numFmtId="9" xfId="0" applyFont="1" applyNumberFormat="1"/>
    <xf borderId="5" fillId="0" fontId="3" numFmtId="10" xfId="0" applyBorder="1" applyFont="1" applyNumberFormat="1"/>
    <xf borderId="5" fillId="2" fontId="2" numFmtId="10" xfId="0" applyBorder="1" applyFont="1" applyNumberFormat="1"/>
    <xf borderId="5" fillId="2" fontId="2" numFmtId="167" xfId="0" applyBorder="1" applyFont="1" applyNumberFormat="1"/>
    <xf borderId="0" fillId="0" fontId="2" numFmtId="167" xfId="0" applyFont="1" applyNumberFormat="1"/>
    <xf borderId="5" fillId="2" fontId="3" numFmtId="10" xfId="0" applyBorder="1" applyFont="1" applyNumberFormat="1"/>
    <xf borderId="5" fillId="2" fontId="6" numFmtId="167" xfId="0" applyBorder="1" applyFont="1" applyNumberFormat="1"/>
    <xf borderId="2" fillId="0" fontId="6" numFmtId="0" xfId="0" applyAlignment="1" applyBorder="1" applyFont="1">
      <alignment horizontal="center"/>
    </xf>
    <xf borderId="5" fillId="2" fontId="6" numFmtId="167" xfId="0" applyAlignment="1" applyBorder="1" applyFont="1" applyNumberFormat="1">
      <alignment horizontal="right"/>
    </xf>
    <xf borderId="0" fillId="0" fontId="6" numFmtId="4" xfId="0" applyFont="1" applyNumberFormat="1"/>
    <xf borderId="0" fillId="3" fontId="6" numFmtId="167" xfId="0" applyAlignment="1" applyFill="1" applyFont="1" applyNumberFormat="1">
      <alignment horizontal="right"/>
    </xf>
    <xf borderId="0" fillId="0" fontId="6" numFmtId="167" xfId="0" applyAlignment="1" applyFont="1" applyNumberFormat="1">
      <alignment horizontal="right"/>
    </xf>
    <xf borderId="5" fillId="0" fontId="6" numFmtId="167" xfId="0" applyAlignment="1" applyBorder="1" applyFont="1" applyNumberFormat="1">
      <alignment horizontal="right"/>
    </xf>
    <xf borderId="5" fillId="2" fontId="2" numFmtId="167" xfId="0" applyAlignment="1" applyBorder="1" applyFont="1" applyNumberFormat="1">
      <alignment horizontal="right"/>
    </xf>
    <xf borderId="0" fillId="0" fontId="2" numFmtId="167" xfId="0" applyAlignment="1" applyFont="1" applyNumberFormat="1">
      <alignment horizontal="right"/>
    </xf>
    <xf borderId="0" fillId="0" fontId="2" numFmtId="0" xfId="0" applyAlignment="1" applyFont="1">
      <alignment horizontal="right"/>
    </xf>
    <xf borderId="5" fillId="2" fontId="3" numFmtId="4" xfId="0" applyBorder="1" applyFont="1" applyNumberFormat="1"/>
    <xf borderId="0" fillId="0" fontId="3" numFmtId="4" xfId="0" applyFont="1" applyNumberFormat="1"/>
    <xf borderId="5" fillId="2" fontId="2" numFmtId="4" xfId="0" applyBorder="1" applyFont="1" applyNumberFormat="1"/>
    <xf borderId="0" fillId="0" fontId="2" numFmtId="4" xfId="0" applyFont="1" applyNumberFormat="1"/>
    <xf borderId="0" fillId="0" fontId="3" numFmtId="165" xfId="0" applyFont="1" applyNumberFormat="1"/>
    <xf borderId="3" fillId="0" fontId="2" numFmtId="0" xfId="0" applyAlignment="1" applyBorder="1" applyFont="1">
      <alignment horizontal="center"/>
    </xf>
    <xf borderId="4" fillId="0" fontId="2" numFmtId="0" xfId="0" applyAlignment="1" applyBorder="1" applyFont="1">
      <alignment horizontal="center"/>
    </xf>
    <xf borderId="2" fillId="0" fontId="8" numFmtId="0" xfId="0" applyAlignment="1" applyBorder="1" applyFont="1">
      <alignment horizontal="left"/>
    </xf>
    <xf borderId="5" fillId="0" fontId="8" numFmtId="0" xfId="0" applyAlignment="1" applyBorder="1" applyFont="1">
      <alignment horizontal="center"/>
    </xf>
    <xf borderId="4" fillId="0" fontId="8" numFmtId="0" xfId="0" applyAlignment="1" applyBorder="1" applyFont="1">
      <alignment horizontal="center"/>
    </xf>
    <xf borderId="0" fillId="0" fontId="8" numFmtId="0" xfId="0" applyAlignment="1" applyFont="1">
      <alignment horizontal="center"/>
    </xf>
    <xf borderId="5" fillId="2" fontId="3" numFmtId="165" xfId="0" applyBorder="1" applyFont="1" applyNumberFormat="1"/>
    <xf borderId="0" fillId="0" fontId="3" numFmtId="2" xfId="0" applyFont="1" applyNumberFormat="1"/>
    <xf borderId="2" fillId="0" fontId="3" numFmtId="0" xfId="0" applyAlignment="1" applyBorder="1" applyFont="1">
      <alignment horizontal="left" shrinkToFit="0" wrapText="1"/>
    </xf>
    <xf borderId="5" fillId="2" fontId="3" numFmtId="9" xfId="0" applyAlignment="1" applyBorder="1" applyFont="1" applyNumberFormat="1">
      <alignment horizontal="center"/>
    </xf>
    <xf borderId="5" fillId="2" fontId="3" numFmtId="2" xfId="0" applyBorder="1" applyFont="1" applyNumberFormat="1"/>
    <xf borderId="2" fillId="0" fontId="8" numFmtId="0" xfId="0" applyAlignment="1" applyBorder="1" applyFont="1">
      <alignment horizontal="right" shrinkToFit="0" wrapText="1"/>
    </xf>
    <xf borderId="5" fillId="0" fontId="3" numFmtId="9" xfId="0" applyAlignment="1" applyBorder="1" applyFont="1" applyNumberFormat="1">
      <alignment horizontal="center"/>
    </xf>
    <xf borderId="5" fillId="2" fontId="8" numFmtId="2" xfId="0" applyBorder="1" applyFont="1" applyNumberFormat="1"/>
    <xf borderId="0" fillId="0" fontId="8" numFmtId="2" xfId="0" applyFont="1" applyNumberFormat="1"/>
    <xf borderId="0" fillId="0" fontId="2" numFmtId="0" xfId="0" applyAlignment="1" applyFont="1">
      <alignment horizontal="right" shrinkToFit="0" wrapText="1"/>
    </xf>
    <xf borderId="0" fillId="0" fontId="6" numFmtId="9" xfId="0" applyAlignment="1" applyFont="1" applyNumberFormat="1">
      <alignment horizontal="center"/>
    </xf>
    <xf borderId="0" fillId="0" fontId="2" numFmtId="2" xfId="0" applyFont="1" applyNumberFormat="1"/>
    <xf borderId="5" fillId="0" fontId="3" numFmtId="2" xfId="0" applyBorder="1" applyFont="1" applyNumberFormat="1"/>
    <xf borderId="5" fillId="2" fontId="6" numFmtId="2" xfId="0" applyAlignment="1" applyBorder="1" applyFont="1" applyNumberFormat="1">
      <alignment horizontal="right"/>
    </xf>
    <xf borderId="2" fillId="0" fontId="2" numFmtId="0" xfId="0" applyAlignment="1" applyBorder="1" applyFont="1">
      <alignment horizontal="left" shrinkToFit="0" wrapText="1"/>
    </xf>
    <xf borderId="2" fillId="0" fontId="3" numFmtId="0" xfId="0" applyAlignment="1" applyBorder="1" applyFont="1">
      <alignment horizontal="center" shrinkToFit="0" wrapText="1"/>
    </xf>
    <xf borderId="5" fillId="2" fontId="9" numFmtId="2" xfId="0" applyBorder="1" applyFont="1" applyNumberFormat="1"/>
    <xf borderId="0" fillId="0" fontId="9" numFmtId="2" xfId="0" applyFont="1" applyNumberFormat="1"/>
    <xf borderId="2" fillId="0" fontId="2" numFmtId="0" xfId="0" applyAlignment="1" applyBorder="1" applyFont="1">
      <alignment horizontal="right" shrinkToFit="0" wrapText="1"/>
    </xf>
    <xf borderId="5" fillId="2" fontId="10" numFmtId="2" xfId="0" applyBorder="1" applyFont="1" applyNumberFormat="1"/>
    <xf borderId="0" fillId="0" fontId="10" numFmtId="2" xfId="0" applyFont="1" applyNumberFormat="1"/>
    <xf borderId="3" fillId="0" fontId="2" numFmtId="0" xfId="0" applyAlignment="1" applyBorder="1" applyFont="1">
      <alignment horizontal="right" shrinkToFit="0" wrapText="1"/>
    </xf>
    <xf borderId="4" fillId="0" fontId="2" numFmtId="0" xfId="0" applyAlignment="1" applyBorder="1" applyFont="1">
      <alignment horizontal="right" shrinkToFit="0" wrapText="1"/>
    </xf>
    <xf borderId="5" fillId="0" fontId="10" numFmtId="2" xfId="0" applyBorder="1" applyFont="1" applyNumberFormat="1"/>
    <xf borderId="2" fillId="0" fontId="2" numFmtId="0" xfId="0" applyAlignment="1" applyBorder="1" applyFont="1">
      <alignment horizontal="center" shrinkToFit="0" wrapText="1"/>
    </xf>
    <xf borderId="5" fillId="2" fontId="2" numFmtId="2" xfId="0" applyBorder="1" applyFont="1" applyNumberFormat="1"/>
    <xf borderId="6" fillId="0" fontId="2" numFmtId="0" xfId="0" applyAlignment="1" applyBorder="1" applyFont="1">
      <alignment horizontal="left"/>
    </xf>
    <xf borderId="8" fillId="0" fontId="5" numFmtId="0" xfId="0" applyBorder="1" applyFont="1"/>
    <xf borderId="2" fillId="0" fontId="11" numFmtId="0" xfId="0" applyAlignment="1" applyBorder="1" applyFont="1">
      <alignment horizontal="center"/>
    </xf>
    <xf borderId="5" fillId="0" fontId="11" numFmtId="0" xfId="0" applyAlignment="1" applyBorder="1" applyFont="1">
      <alignment horizontal="center" shrinkToFit="0" wrapText="1"/>
    </xf>
    <xf borderId="19" fillId="0" fontId="11" numFmtId="0" xfId="0" applyAlignment="1" applyBorder="1" applyFont="1">
      <alignment horizontal="center" shrinkToFit="0" wrapText="1"/>
    </xf>
    <xf borderId="2" fillId="0" fontId="11" numFmtId="0" xfId="0" applyAlignment="1" applyBorder="1" applyFont="1">
      <alignment horizontal="center" shrinkToFit="0" wrapText="1"/>
    </xf>
    <xf borderId="5" fillId="2" fontId="11" numFmtId="2" xfId="0" applyAlignment="1" applyBorder="1" applyFont="1" applyNumberFormat="1">
      <alignment horizontal="center" shrinkToFit="0" wrapText="1"/>
    </xf>
    <xf borderId="20" fillId="0" fontId="5" numFmtId="0" xfId="0" applyBorder="1" applyFont="1"/>
    <xf borderId="5" fillId="0" fontId="12" numFmtId="166" xfId="0" applyBorder="1" applyFont="1" applyNumberFormat="1"/>
    <xf borderId="5" fillId="0" fontId="12" numFmtId="0" xfId="0" applyAlignment="1" applyBorder="1" applyFont="1">
      <alignment horizontal="left" shrinkToFit="0" wrapText="1"/>
    </xf>
    <xf borderId="5" fillId="0" fontId="12" numFmtId="166" xfId="0" applyAlignment="1" applyBorder="1" applyFont="1" applyNumberFormat="1">
      <alignment horizontal="center" shrinkToFit="0" wrapText="1"/>
    </xf>
    <xf borderId="5" fillId="0" fontId="12" numFmtId="0" xfId="0" applyAlignment="1" applyBorder="1" applyFont="1">
      <alignment horizontal="center" shrinkToFit="0" wrapText="1"/>
    </xf>
    <xf borderId="5" fillId="0" fontId="12" numFmtId="10" xfId="0" applyAlignment="1" applyBorder="1" applyFont="1" applyNumberFormat="1">
      <alignment horizontal="center" shrinkToFit="0" wrapText="1"/>
    </xf>
    <xf borderId="5" fillId="0" fontId="12" numFmtId="166" xfId="0" applyAlignment="1" applyBorder="1" applyFont="1" applyNumberFormat="1">
      <alignment shrinkToFit="0" wrapText="1"/>
    </xf>
    <xf borderId="5" fillId="0" fontId="12" numFmtId="2" xfId="0" applyBorder="1" applyFont="1" applyNumberFormat="1"/>
    <xf borderId="5" fillId="0" fontId="12" numFmtId="0" xfId="0" applyAlignment="1" applyBorder="1" applyFont="1">
      <alignment shrinkToFit="0" wrapText="1"/>
    </xf>
    <xf borderId="2" fillId="0" fontId="11" numFmtId="0" xfId="0" applyAlignment="1" applyBorder="1" applyFont="1">
      <alignment horizontal="right"/>
    </xf>
    <xf borderId="5" fillId="0" fontId="11" numFmtId="166" xfId="0" applyBorder="1" applyFont="1" applyNumberFormat="1"/>
    <xf borderId="5" fillId="0" fontId="11" numFmtId="2" xfId="0" applyBorder="1" applyFont="1" applyNumberFormat="1"/>
    <xf borderId="2" fillId="3" fontId="8" numFmtId="0" xfId="0" applyAlignment="1" applyBorder="1" applyFont="1">
      <alignment horizontal="center"/>
    </xf>
    <xf borderId="2" fillId="3" fontId="8" numFmtId="0" xfId="0" applyAlignment="1" applyBorder="1" applyFont="1">
      <alignment horizontal="left"/>
    </xf>
    <xf borderId="5" fillId="3" fontId="3" numFmtId="0" xfId="0" applyBorder="1" applyFont="1"/>
    <xf borderId="19" fillId="3" fontId="3" numFmtId="0" xfId="0" applyAlignment="1" applyBorder="1" applyFont="1">
      <alignment horizontal="center"/>
    </xf>
    <xf borderId="5" fillId="3" fontId="3" numFmtId="0" xfId="0" applyAlignment="1" applyBorder="1" applyFont="1">
      <alignment horizontal="center"/>
    </xf>
    <xf borderId="5" fillId="3" fontId="8" numFmtId="0" xfId="0" applyAlignment="1" applyBorder="1" applyFont="1">
      <alignment horizontal="center"/>
    </xf>
    <xf borderId="5" fillId="0" fontId="13" numFmtId="0" xfId="0" applyAlignment="1" applyBorder="1" applyFont="1">
      <alignment horizontal="left" shrinkToFit="0" vertical="center" wrapText="1"/>
    </xf>
    <xf borderId="5" fillId="3" fontId="13" numFmtId="0" xfId="0" applyAlignment="1" applyBorder="1" applyFont="1">
      <alignment horizontal="center"/>
    </xf>
    <xf borderId="5" fillId="3" fontId="13" numFmtId="2" xfId="0" applyAlignment="1" applyBorder="1" applyFont="1" applyNumberFormat="1">
      <alignment horizontal="center"/>
    </xf>
    <xf borderId="5" fillId="3" fontId="13" numFmtId="4" xfId="0" applyAlignment="1" applyBorder="1" applyFont="1" applyNumberFormat="1">
      <alignment horizontal="center"/>
    </xf>
    <xf borderId="5" fillId="3" fontId="13" numFmtId="0" xfId="0" applyAlignment="1" applyBorder="1" applyFont="1">
      <alignment horizontal="center" shrinkToFit="0" wrapText="1"/>
    </xf>
    <xf borderId="2" fillId="0" fontId="13" numFmtId="0" xfId="0" applyAlignment="1" applyBorder="1" applyFont="1">
      <alignment horizontal="left" shrinkToFit="0" vertical="center" wrapText="1"/>
    </xf>
    <xf borderId="2" fillId="3" fontId="8" numFmtId="0" xfId="0" applyAlignment="1" applyBorder="1" applyFont="1">
      <alignment horizontal="right"/>
    </xf>
    <xf borderId="3" fillId="3" fontId="3" numFmtId="0" xfId="0" applyAlignment="1" applyBorder="1" applyFont="1">
      <alignment horizontal="center"/>
    </xf>
    <xf borderId="5" fillId="3" fontId="8" numFmtId="4" xfId="0" applyAlignment="1" applyBorder="1" applyFont="1" applyNumberFormat="1">
      <alignment horizontal="center"/>
    </xf>
    <xf borderId="5" fillId="2" fontId="6" numFmtId="4" xfId="0" applyBorder="1" applyFont="1" applyNumberFormat="1"/>
    <xf borderId="3" fillId="0" fontId="3" numFmtId="0" xfId="0" applyAlignment="1" applyBorder="1" applyFont="1">
      <alignment horizontal="center"/>
    </xf>
    <xf borderId="4" fillId="0" fontId="2" numFmtId="165" xfId="0" applyBorder="1" applyFont="1" applyNumberFormat="1"/>
    <xf borderId="5" fillId="2" fontId="6" numFmtId="2" xfId="0" applyBorder="1" applyFont="1" applyNumberFormat="1"/>
    <xf borderId="0" fillId="0" fontId="6" numFmtId="2" xfId="0" applyFont="1" applyNumberFormat="1"/>
    <xf borderId="4" fillId="2" fontId="2" numFmtId="10" xfId="0" applyBorder="1" applyFont="1" applyNumberFormat="1"/>
    <xf borderId="5" fillId="2" fontId="3" numFmtId="4" xfId="0" applyAlignment="1" applyBorder="1" applyFont="1" applyNumberFormat="1">
      <alignment horizontal="right"/>
    </xf>
    <xf borderId="5" fillId="2" fontId="3" numFmtId="167" xfId="0" applyBorder="1" applyFont="1" applyNumberFormat="1"/>
    <xf borderId="0" fillId="0" fontId="3" numFmtId="167" xfId="0" applyFont="1" applyNumberFormat="1"/>
    <xf borderId="2" fillId="0" fontId="8" numFmtId="0" xfId="0" applyAlignment="1" applyBorder="1" applyFont="1">
      <alignment horizontal="right" readingOrder="0"/>
    </xf>
    <xf borderId="5" fillId="2" fontId="8" numFmtId="4" xfId="0" applyBorder="1" applyFont="1" applyNumberFormat="1"/>
    <xf borderId="0" fillId="0" fontId="10" numFmtId="4" xfId="0" applyFont="1" applyNumberFormat="1"/>
    <xf borderId="8" fillId="0" fontId="8" numFmtId="0" xfId="0" applyAlignment="1" applyBorder="1" applyFont="1">
      <alignment horizontal="right"/>
    </xf>
    <xf borderId="0" fillId="0" fontId="8" numFmtId="4" xfId="0" applyFont="1" applyNumberFormat="1"/>
    <xf borderId="2" fillId="0" fontId="8" numFmtId="0" xfId="0" applyAlignment="1" applyBorder="1" applyFont="1">
      <alignment horizontal="center" shrinkToFit="0" wrapText="1"/>
    </xf>
    <xf borderId="5" fillId="0" fontId="8" numFmtId="0" xfId="0" applyAlignment="1" applyBorder="1" applyFont="1">
      <alignment horizontal="center" shrinkToFit="0" wrapText="1"/>
    </xf>
    <xf borderId="5" fillId="0" fontId="8" numFmtId="0" xfId="0" applyAlignment="1" applyBorder="1" applyFont="1">
      <alignment horizontal="center" shrinkToFit="0" vertical="center" wrapText="1"/>
    </xf>
    <xf borderId="5" fillId="0" fontId="8" numFmtId="4" xfId="0" applyAlignment="1" applyBorder="1" applyFont="1" applyNumberFormat="1">
      <alignment horizontal="center" readingOrder="0" shrinkToFit="0" vertical="center" wrapText="1"/>
    </xf>
    <xf borderId="2" fillId="0" fontId="8" numFmtId="0" xfId="0" applyAlignment="1" applyBorder="1" applyFont="1">
      <alignment horizontal="left" readingOrder="0"/>
    </xf>
    <xf borderId="5" fillId="0" fontId="8" numFmtId="0" xfId="0" applyAlignment="1" applyBorder="1" applyFont="1">
      <alignment horizontal="center" readingOrder="0"/>
    </xf>
    <xf borderId="5" fillId="0" fontId="8" numFmtId="4" xfId="0" applyAlignment="1" applyBorder="1" applyFont="1" applyNumberFormat="1">
      <alignment horizontal="center"/>
    </xf>
    <xf borderId="0" fillId="0" fontId="10" numFmtId="0" xfId="0" applyAlignment="1" applyFont="1">
      <alignment horizontal="right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0.71"/>
    <col customWidth="1" min="2" max="2" width="12.14"/>
    <col customWidth="1" min="3" max="3" width="11.57"/>
    <col customWidth="1" min="4" max="4" width="10.86"/>
    <col customWidth="1" min="5" max="5" width="12.29"/>
    <col customWidth="1" min="6" max="6" width="11.0"/>
    <col customWidth="1" min="7" max="7" width="8.71"/>
  </cols>
  <sheetData>
    <row r="1">
      <c r="A1" s="1" t="s">
        <v>0</v>
      </c>
      <c r="F1" s="2"/>
      <c r="G1" s="3"/>
    </row>
    <row r="2">
      <c r="A2" s="4"/>
      <c r="B2" s="5"/>
      <c r="C2" s="6"/>
      <c r="D2" s="6"/>
      <c r="E2" s="4"/>
      <c r="F2" s="4"/>
      <c r="G2" s="4"/>
    </row>
    <row r="3">
      <c r="A3" s="7" t="s">
        <v>1</v>
      </c>
      <c r="B3" s="8"/>
      <c r="C3" s="8"/>
      <c r="D3" s="8"/>
      <c r="E3" s="9"/>
      <c r="F3" s="10"/>
      <c r="G3" s="3"/>
    </row>
    <row r="4">
      <c r="A4" s="11" t="s">
        <v>2</v>
      </c>
      <c r="B4" s="9"/>
      <c r="C4" s="11" t="s">
        <v>3</v>
      </c>
      <c r="D4" s="8"/>
      <c r="E4" s="9"/>
      <c r="F4" s="12"/>
      <c r="G4" s="4"/>
    </row>
    <row r="5">
      <c r="A5" s="11" t="s">
        <v>4</v>
      </c>
      <c r="B5" s="9"/>
      <c r="C5" s="13" t="s">
        <v>5</v>
      </c>
      <c r="D5" s="8"/>
      <c r="E5" s="9"/>
      <c r="F5" s="12"/>
      <c r="G5" s="4"/>
    </row>
    <row r="6">
      <c r="A6" s="11" t="s">
        <v>6</v>
      </c>
      <c r="B6" s="9"/>
      <c r="C6" s="13" t="s">
        <v>7</v>
      </c>
      <c r="D6" s="8"/>
      <c r="E6" s="9"/>
      <c r="F6" s="12"/>
      <c r="G6" s="4"/>
    </row>
    <row r="7">
      <c r="A7" s="11" t="s">
        <v>8</v>
      </c>
      <c r="B7" s="9"/>
      <c r="C7" s="13">
        <v>5132.0</v>
      </c>
      <c r="D7" s="8"/>
      <c r="E7" s="9"/>
      <c r="F7" s="12"/>
      <c r="G7" s="4"/>
    </row>
    <row r="8">
      <c r="A8" s="11" t="s">
        <v>9</v>
      </c>
      <c r="B8" s="9"/>
      <c r="C8" s="14" t="s">
        <v>10</v>
      </c>
      <c r="D8" s="15"/>
      <c r="E8" s="16"/>
      <c r="F8" s="12"/>
      <c r="G8" s="4"/>
    </row>
    <row r="9">
      <c r="A9" s="11" t="s">
        <v>11</v>
      </c>
      <c r="B9" s="9"/>
      <c r="C9" s="11" t="s">
        <v>12</v>
      </c>
      <c r="D9" s="8"/>
      <c r="E9" s="9"/>
      <c r="F9" s="12"/>
      <c r="G9" s="4"/>
    </row>
    <row r="10">
      <c r="A10" s="17" t="s">
        <v>13</v>
      </c>
      <c r="B10" s="18">
        <v>220.0</v>
      </c>
      <c r="C10" s="19">
        <v>1617.44</v>
      </c>
      <c r="D10" s="8"/>
      <c r="E10" s="9"/>
      <c r="F10" s="12"/>
      <c r="G10" s="4"/>
    </row>
    <row r="11">
      <c r="A11" s="12"/>
      <c r="B11" s="12"/>
      <c r="C11" s="20"/>
      <c r="D11" s="12"/>
      <c r="E11" s="12"/>
      <c r="F11" s="12"/>
      <c r="G11" s="4"/>
    </row>
    <row r="12">
      <c r="A12" s="11" t="s">
        <v>14</v>
      </c>
      <c r="B12" s="9"/>
      <c r="C12" s="21" t="s">
        <v>15</v>
      </c>
      <c r="D12" s="21" t="s">
        <v>16</v>
      </c>
      <c r="E12" s="21" t="s">
        <v>17</v>
      </c>
      <c r="F12" s="2"/>
      <c r="G12" s="4"/>
    </row>
    <row r="13">
      <c r="A13" s="22"/>
      <c r="B13" s="23"/>
      <c r="C13" s="24">
        <v>1.0</v>
      </c>
      <c r="D13" s="25">
        <v>23.68</v>
      </c>
      <c r="E13" s="26">
        <v>0.19</v>
      </c>
      <c r="F13" s="27"/>
      <c r="G13" s="4"/>
    </row>
    <row r="14">
      <c r="A14" s="11" t="s">
        <v>18</v>
      </c>
      <c r="B14" s="9"/>
      <c r="C14" s="21" t="s">
        <v>15</v>
      </c>
      <c r="D14" s="21" t="s">
        <v>16</v>
      </c>
      <c r="E14" s="21" t="s">
        <v>17</v>
      </c>
      <c r="F14" s="2"/>
      <c r="G14" s="4"/>
    </row>
    <row r="15">
      <c r="A15" s="28"/>
      <c r="B15" s="9"/>
      <c r="C15" s="24">
        <v>2.0</v>
      </c>
      <c r="D15" s="29">
        <v>6.0</v>
      </c>
      <c r="E15" s="30">
        <v>0.06</v>
      </c>
      <c r="F15" s="27"/>
      <c r="G15" s="4"/>
    </row>
    <row r="16">
      <c r="A16" s="28"/>
      <c r="B16" s="31"/>
      <c r="C16" s="32"/>
      <c r="D16" s="29"/>
      <c r="E16" s="33"/>
      <c r="F16" s="34"/>
      <c r="G16" s="4"/>
    </row>
    <row r="17">
      <c r="A17" s="28"/>
      <c r="B17" s="31"/>
      <c r="C17" s="32"/>
      <c r="D17" s="29"/>
      <c r="E17" s="33"/>
      <c r="F17" s="34"/>
      <c r="G17" s="4"/>
    </row>
    <row r="18">
      <c r="A18" s="11" t="s">
        <v>19</v>
      </c>
      <c r="B18" s="9"/>
      <c r="C18" s="32"/>
      <c r="D18" s="29">
        <v>19.42</v>
      </c>
      <c r="E18" s="32"/>
      <c r="F18" s="27"/>
      <c r="G18" s="4"/>
    </row>
    <row r="19">
      <c r="A19" s="10"/>
      <c r="B19" s="10"/>
      <c r="C19" s="35"/>
      <c r="D19" s="35"/>
      <c r="E19" s="35"/>
      <c r="F19" s="35"/>
      <c r="G19" s="4"/>
    </row>
    <row r="20" ht="15.75" customHeight="1">
      <c r="A20" s="7" t="s">
        <v>20</v>
      </c>
      <c r="B20" s="9"/>
      <c r="C20" s="36" t="s">
        <v>21</v>
      </c>
      <c r="D20" s="36" t="s">
        <v>22</v>
      </c>
      <c r="E20" s="21" t="s">
        <v>23</v>
      </c>
      <c r="F20" s="2"/>
      <c r="G20" s="4"/>
    </row>
    <row r="21" ht="15.75" customHeight="1">
      <c r="A21" s="37" t="s">
        <v>24</v>
      </c>
      <c r="B21" s="38">
        <v>12.0</v>
      </c>
      <c r="C21" s="39">
        <v>30.0</v>
      </c>
      <c r="D21" s="38">
        <v>0.0</v>
      </c>
      <c r="E21" s="32">
        <f>C21+D21</f>
        <v>30</v>
      </c>
      <c r="F21" s="27"/>
      <c r="G21" s="4"/>
    </row>
    <row r="22" ht="15.75" customHeight="1">
      <c r="A22" s="40" t="s">
        <v>25</v>
      </c>
      <c r="B22" s="8"/>
      <c r="C22" s="9"/>
      <c r="D22" s="41"/>
      <c r="E22" s="41"/>
      <c r="F22" s="35"/>
      <c r="G22" s="4"/>
    </row>
    <row r="23" ht="15.75" customHeight="1">
      <c r="A23" s="41" t="s">
        <v>26</v>
      </c>
      <c r="B23" s="41"/>
      <c r="C23" s="42">
        <v>0.3965</v>
      </c>
      <c r="D23" s="41"/>
      <c r="E23" s="41"/>
      <c r="F23" s="35"/>
      <c r="G23" s="4"/>
    </row>
    <row r="24" ht="15.75" customHeight="1">
      <c r="A24" s="37" t="s">
        <v>27</v>
      </c>
      <c r="B24" s="41"/>
      <c r="C24" s="43">
        <v>0.3965</v>
      </c>
      <c r="D24" s="41"/>
      <c r="E24" s="41"/>
      <c r="F24" s="35"/>
      <c r="G24" s="4"/>
    </row>
    <row r="25" ht="15.75" customHeight="1">
      <c r="A25" s="11" t="s">
        <v>28</v>
      </c>
      <c r="B25" s="9"/>
      <c r="C25" s="43">
        <v>0.0216</v>
      </c>
      <c r="D25" s="41"/>
      <c r="E25" s="41"/>
      <c r="F25" s="35"/>
      <c r="G25" s="4"/>
    </row>
    <row r="26" ht="15.75" customHeight="1">
      <c r="A26" s="41" t="s">
        <v>29</v>
      </c>
      <c r="B26" s="41"/>
      <c r="C26" s="44">
        <f>(100%-(C23+C24+C25))</f>
        <v>0.1854</v>
      </c>
      <c r="D26" s="41"/>
      <c r="E26" s="41"/>
      <c r="F26" s="35"/>
      <c r="G26" s="4"/>
    </row>
    <row r="27" ht="15.75" customHeight="1">
      <c r="A27" s="45"/>
      <c r="B27" s="46"/>
      <c r="C27" s="47"/>
      <c r="D27" s="46"/>
      <c r="E27" s="46"/>
      <c r="F27" s="35"/>
      <c r="G27" s="4"/>
    </row>
    <row r="28" ht="15.75" customHeight="1">
      <c r="A28" s="48" t="s">
        <v>30</v>
      </c>
      <c r="B28" s="49"/>
      <c r="C28" s="49"/>
      <c r="D28" s="49"/>
      <c r="E28" s="49"/>
      <c r="F28" s="50"/>
      <c r="G28" s="4"/>
    </row>
    <row r="29" ht="15.75" customHeight="1">
      <c r="A29" s="51" t="s">
        <v>6</v>
      </c>
      <c r="B29" s="51" t="s">
        <v>31</v>
      </c>
      <c r="C29" s="51" t="s">
        <v>32</v>
      </c>
      <c r="D29" s="52">
        <v>12.0</v>
      </c>
      <c r="E29" s="53"/>
      <c r="F29" s="54"/>
      <c r="G29" s="4"/>
    </row>
    <row r="30" ht="15.75" customHeight="1">
      <c r="A30" s="55"/>
      <c r="B30" s="55"/>
      <c r="C30" s="55"/>
      <c r="D30" s="56" t="s">
        <v>33</v>
      </c>
      <c r="E30" s="56" t="s">
        <v>34</v>
      </c>
      <c r="F30" s="54"/>
      <c r="G30" s="4"/>
    </row>
    <row r="31" ht="15.75" customHeight="1">
      <c r="A31" s="57" t="s">
        <v>35</v>
      </c>
      <c r="B31" s="58">
        <v>1.0</v>
      </c>
      <c r="C31" s="58">
        <v>30.0</v>
      </c>
      <c r="D31" s="59">
        <v>0.6904</v>
      </c>
      <c r="E31" s="60">
        <v>20.7123</v>
      </c>
      <c r="F31" s="61"/>
      <c r="G31" s="4"/>
    </row>
    <row r="32" ht="15.75" customHeight="1">
      <c r="A32" s="62" t="s">
        <v>36</v>
      </c>
      <c r="B32" s="58">
        <v>1.0</v>
      </c>
      <c r="C32" s="58">
        <v>1.0</v>
      </c>
      <c r="D32" s="59">
        <v>1.0</v>
      </c>
      <c r="E32" s="63">
        <v>0.69</v>
      </c>
      <c r="F32" s="64"/>
      <c r="G32" s="4"/>
    </row>
    <row r="33" ht="15.75" customHeight="1">
      <c r="A33" s="62" t="s">
        <v>37</v>
      </c>
      <c r="B33" s="58">
        <v>0.1642</v>
      </c>
      <c r="C33" s="58">
        <v>15.0</v>
      </c>
      <c r="D33" s="59">
        <v>0.6904</v>
      </c>
      <c r="E33" s="63">
        <v>0.8301</v>
      </c>
      <c r="F33" s="64"/>
      <c r="G33" s="4"/>
    </row>
    <row r="34" ht="15.75" customHeight="1">
      <c r="A34" s="62" t="s">
        <v>38</v>
      </c>
      <c r="B34" s="58">
        <v>1.0</v>
      </c>
      <c r="C34" s="58">
        <v>5.0</v>
      </c>
      <c r="D34" s="59">
        <v>0.6904</v>
      </c>
      <c r="E34" s="60">
        <v>2.32</v>
      </c>
      <c r="F34" s="61"/>
      <c r="G34" s="4"/>
    </row>
    <row r="35" ht="15.75" customHeight="1">
      <c r="A35" s="62" t="s">
        <v>39</v>
      </c>
      <c r="B35" s="58">
        <v>0.1531</v>
      </c>
      <c r="C35" s="58">
        <v>2.0</v>
      </c>
      <c r="D35" s="59">
        <v>1.0</v>
      </c>
      <c r="E35" s="60">
        <v>0.3063</v>
      </c>
      <c r="F35" s="61"/>
      <c r="G35" s="4"/>
    </row>
    <row r="36" ht="15.75" customHeight="1">
      <c r="A36" s="62" t="s">
        <v>40</v>
      </c>
      <c r="B36" s="58">
        <v>0.0301</v>
      </c>
      <c r="C36" s="58">
        <v>2.0</v>
      </c>
      <c r="D36" s="59">
        <v>0.6904</v>
      </c>
      <c r="E36" s="60">
        <v>0.0415</v>
      </c>
      <c r="F36" s="61"/>
      <c r="G36" s="4"/>
    </row>
    <row r="37" ht="15.75" customHeight="1">
      <c r="A37" s="62" t="s">
        <v>41</v>
      </c>
      <c r="B37" s="58">
        <v>0.0163</v>
      </c>
      <c r="C37" s="58">
        <v>3.0</v>
      </c>
      <c r="D37" s="59">
        <v>1.0</v>
      </c>
      <c r="E37" s="60">
        <v>0.0489</v>
      </c>
      <c r="F37" s="61"/>
      <c r="G37" s="4"/>
    </row>
    <row r="38" ht="15.75" customHeight="1">
      <c r="A38" s="62" t="s">
        <v>42</v>
      </c>
      <c r="B38" s="58">
        <v>0.02</v>
      </c>
      <c r="C38" s="58">
        <v>1.0</v>
      </c>
      <c r="D38" s="59">
        <v>1.0</v>
      </c>
      <c r="E38" s="63">
        <v>0.02</v>
      </c>
      <c r="F38" s="64"/>
      <c r="G38" s="4"/>
    </row>
    <row r="39" ht="15.75" customHeight="1">
      <c r="A39" s="65" t="s">
        <v>43</v>
      </c>
      <c r="B39" s="66">
        <v>0.004</v>
      </c>
      <c r="C39" s="66">
        <v>1.0</v>
      </c>
      <c r="D39" s="67">
        <v>1.0</v>
      </c>
      <c r="E39" s="68">
        <v>0.004</v>
      </c>
      <c r="F39" s="64"/>
      <c r="G39" s="4"/>
    </row>
    <row r="40" ht="15.75" customHeight="1">
      <c r="A40" s="69" t="s">
        <v>44</v>
      </c>
      <c r="B40" s="70">
        <v>0.042</v>
      </c>
      <c r="C40" s="70">
        <v>20.0</v>
      </c>
      <c r="D40" s="71">
        <v>0.6904</v>
      </c>
      <c r="E40" s="72">
        <v>0.06</v>
      </c>
      <c r="F40" s="64"/>
      <c r="G40" s="4"/>
    </row>
    <row r="41" ht="15.75" customHeight="1">
      <c r="A41" s="62" t="s">
        <v>45</v>
      </c>
      <c r="B41" s="58">
        <v>0.0038</v>
      </c>
      <c r="C41" s="58">
        <v>180.0</v>
      </c>
      <c r="D41" s="59">
        <v>0.6904</v>
      </c>
      <c r="E41" s="63">
        <v>1.362</v>
      </c>
      <c r="F41" s="64"/>
      <c r="G41" s="4"/>
    </row>
    <row r="42" ht="15.75" customHeight="1">
      <c r="A42" s="65" t="s">
        <v>46</v>
      </c>
      <c r="B42" s="66">
        <v>3.0E-4</v>
      </c>
      <c r="C42" s="66">
        <v>6.0</v>
      </c>
      <c r="D42" s="67">
        <v>1.0</v>
      </c>
      <c r="E42" s="73">
        <v>0.0132</v>
      </c>
      <c r="F42" s="61"/>
      <c r="G42" s="4"/>
    </row>
    <row r="43" ht="15.75" customHeight="1">
      <c r="A43" s="74" t="s">
        <v>47</v>
      </c>
      <c r="B43" s="8"/>
      <c r="C43" s="8"/>
      <c r="D43" s="9"/>
      <c r="E43" s="75">
        <f>SUM(E31:E42)</f>
        <v>26.4083</v>
      </c>
      <c r="F43" s="3"/>
      <c r="G43" s="4"/>
    </row>
    <row r="44" ht="15.75" customHeight="1">
      <c r="A44" s="76"/>
      <c r="B44" s="77"/>
      <c r="C44" s="77"/>
      <c r="D44" s="77"/>
      <c r="E44" s="3"/>
      <c r="F44" s="3"/>
      <c r="G44" s="4"/>
    </row>
    <row r="45" ht="15.75" customHeight="1">
      <c r="A45" s="78" t="s">
        <v>48</v>
      </c>
      <c r="B45" s="8"/>
      <c r="C45" s="9"/>
      <c r="D45" s="79">
        <v>12.0</v>
      </c>
      <c r="E45" s="4"/>
      <c r="F45" s="4"/>
      <c r="G45" s="4"/>
    </row>
    <row r="46" ht="15.75" customHeight="1">
      <c r="A46" s="80" t="s">
        <v>49</v>
      </c>
      <c r="B46" s="8"/>
      <c r="C46" s="9"/>
      <c r="D46" s="81">
        <v>252.0</v>
      </c>
      <c r="E46" s="4"/>
      <c r="F46" s="4"/>
      <c r="G46" s="4"/>
    </row>
    <row r="47" ht="15.75" customHeight="1">
      <c r="A47" s="11" t="s">
        <v>50</v>
      </c>
      <c r="B47" s="8"/>
      <c r="C47" s="9"/>
      <c r="D47" s="81">
        <v>21.0</v>
      </c>
      <c r="E47" s="4"/>
      <c r="F47" s="4"/>
      <c r="G47" s="4"/>
    </row>
    <row r="48" ht="15.75" customHeight="1">
      <c r="A48" s="11" t="s">
        <v>51</v>
      </c>
      <c r="B48" s="8"/>
      <c r="C48" s="9"/>
      <c r="D48" s="82">
        <v>200.0</v>
      </c>
      <c r="E48" s="83"/>
      <c r="F48" s="83"/>
      <c r="G48" s="83"/>
    </row>
    <row r="49" ht="15.75" customHeight="1">
      <c r="A49" s="4"/>
      <c r="B49" s="4"/>
      <c r="C49" s="4"/>
      <c r="D49" s="4"/>
      <c r="E49" s="4"/>
      <c r="F49" s="4"/>
      <c r="G49" s="4"/>
    </row>
    <row r="50" ht="15.75" customHeight="1">
      <c r="A50" s="84" t="s">
        <v>52</v>
      </c>
      <c r="B50" s="8"/>
      <c r="C50" s="8"/>
      <c r="D50" s="8"/>
      <c r="E50" s="9"/>
      <c r="F50" s="2"/>
      <c r="G50" s="4"/>
    </row>
    <row r="51" ht="15.75" customHeight="1">
      <c r="A51" s="85"/>
      <c r="B51" s="85"/>
      <c r="C51" s="85"/>
      <c r="D51" s="85"/>
      <c r="E51" s="85"/>
      <c r="F51" s="2"/>
      <c r="G51" s="4"/>
    </row>
    <row r="52" ht="15.75" customHeight="1">
      <c r="A52" s="86" t="s">
        <v>53</v>
      </c>
      <c r="B52" s="8"/>
      <c r="C52" s="8"/>
      <c r="D52" s="8"/>
      <c r="E52" s="9"/>
      <c r="F52" s="2"/>
      <c r="G52" s="4"/>
    </row>
    <row r="53" ht="15.75" customHeight="1">
      <c r="A53" s="84"/>
      <c r="B53" s="87">
        <f>D48</f>
        <v>200</v>
      </c>
      <c r="C53" s="88" t="s">
        <v>54</v>
      </c>
      <c r="D53" s="21" t="s">
        <v>55</v>
      </c>
      <c r="E53" s="21" t="s">
        <v>56</v>
      </c>
      <c r="F53" s="2"/>
      <c r="G53" s="4"/>
    </row>
    <row r="54" ht="15.75" customHeight="1">
      <c r="A54" s="89" t="s">
        <v>57</v>
      </c>
      <c r="B54" s="8"/>
      <c r="C54" s="9"/>
      <c r="D54" s="41"/>
      <c r="E54" s="90">
        <f>(C10/B10)*B53</f>
        <v>1470.4</v>
      </c>
      <c r="F54" s="91"/>
      <c r="G54" s="4"/>
    </row>
    <row r="55" ht="15.75" customHeight="1">
      <c r="A55" s="89" t="s">
        <v>58</v>
      </c>
      <c r="B55" s="8"/>
      <c r="C55" s="9"/>
      <c r="D55" s="92">
        <v>20.0</v>
      </c>
      <c r="E55" s="90">
        <f>0.4*C10</f>
        <v>646.976</v>
      </c>
      <c r="F55" s="93"/>
      <c r="G55" s="4"/>
    </row>
    <row r="56" ht="15.75" customHeight="1">
      <c r="A56" s="74" t="s">
        <v>59</v>
      </c>
      <c r="B56" s="8"/>
      <c r="C56" s="8"/>
      <c r="D56" s="9"/>
      <c r="E56" s="94">
        <f>SUM(E54:E55)</f>
        <v>2117.376</v>
      </c>
      <c r="F56" s="95"/>
      <c r="G56" s="20"/>
    </row>
    <row r="57" ht="15.75" customHeight="1">
      <c r="A57" s="4"/>
      <c r="B57" s="4"/>
      <c r="C57" s="4"/>
      <c r="D57" s="4"/>
      <c r="E57" s="4"/>
      <c r="F57" s="4"/>
      <c r="G57" s="4"/>
    </row>
    <row r="58" ht="15.75" customHeight="1">
      <c r="A58" s="84" t="s">
        <v>60</v>
      </c>
      <c r="B58" s="8"/>
      <c r="C58" s="8"/>
      <c r="D58" s="8"/>
      <c r="E58" s="9"/>
      <c r="F58" s="2"/>
      <c r="G58" s="4"/>
    </row>
    <row r="59" ht="15.75" customHeight="1">
      <c r="A59" s="7" t="s">
        <v>61</v>
      </c>
      <c r="B59" s="8"/>
      <c r="C59" s="8"/>
      <c r="D59" s="8"/>
      <c r="E59" s="9"/>
      <c r="F59" s="10"/>
      <c r="G59" s="4"/>
    </row>
    <row r="60" ht="15.75" customHeight="1">
      <c r="A60" s="84"/>
      <c r="B60" s="8"/>
      <c r="C60" s="9"/>
      <c r="D60" s="21" t="s">
        <v>55</v>
      </c>
      <c r="E60" s="21" t="s">
        <v>56</v>
      </c>
      <c r="F60" s="2"/>
      <c r="G60" s="4"/>
    </row>
    <row r="61" ht="15.75" customHeight="1">
      <c r="A61" s="40" t="s">
        <v>62</v>
      </c>
      <c r="B61" s="8"/>
      <c r="C61" s="9"/>
      <c r="D61" s="96">
        <f>1/12</f>
        <v>0.08333333333</v>
      </c>
      <c r="E61" s="90">
        <f>E56*D61</f>
        <v>176.448</v>
      </c>
      <c r="F61" s="93"/>
      <c r="G61" s="97"/>
    </row>
    <row r="62" ht="15.75" customHeight="1">
      <c r="A62" s="11" t="s">
        <v>63</v>
      </c>
      <c r="B62" s="8"/>
      <c r="C62" s="9"/>
      <c r="D62" s="96">
        <v>0.3333</v>
      </c>
      <c r="E62" s="90">
        <f>(E56*D62)/12</f>
        <v>58.8101184</v>
      </c>
      <c r="F62" s="93"/>
      <c r="G62" s="97"/>
    </row>
    <row r="63" ht="15.75" customHeight="1">
      <c r="A63" s="74" t="s">
        <v>47</v>
      </c>
      <c r="B63" s="8"/>
      <c r="C63" s="8"/>
      <c r="D63" s="9"/>
      <c r="E63" s="94">
        <f>SUM(E61:E62)</f>
        <v>235.2581184</v>
      </c>
      <c r="F63" s="95"/>
      <c r="G63" s="4"/>
    </row>
    <row r="64" ht="15.75" customHeight="1">
      <c r="A64" s="35"/>
      <c r="B64" s="35"/>
      <c r="C64" s="35"/>
      <c r="D64" s="35"/>
      <c r="E64" s="35"/>
      <c r="F64" s="35"/>
      <c r="G64" s="4"/>
    </row>
    <row r="65" ht="15.75" customHeight="1">
      <c r="A65" s="7" t="s">
        <v>64</v>
      </c>
      <c r="B65" s="8"/>
      <c r="C65" s="8"/>
      <c r="D65" s="8"/>
      <c r="E65" s="9"/>
      <c r="F65" s="10"/>
      <c r="G65" s="4"/>
    </row>
    <row r="66" ht="15.75" customHeight="1">
      <c r="A66" s="11" t="s">
        <v>65</v>
      </c>
      <c r="B66" s="9"/>
      <c r="C66" s="90">
        <f>E56+E63</f>
        <v>2352.634118</v>
      </c>
      <c r="D66" s="21" t="s">
        <v>55</v>
      </c>
      <c r="E66" s="21" t="s">
        <v>56</v>
      </c>
      <c r="F66" s="98"/>
      <c r="G66" s="4"/>
    </row>
    <row r="67" ht="15.75" customHeight="1">
      <c r="A67" s="11" t="s">
        <v>66</v>
      </c>
      <c r="B67" s="8"/>
      <c r="C67" s="9"/>
      <c r="D67" s="44">
        <v>0.2</v>
      </c>
      <c r="E67" s="99">
        <f t="shared" ref="E67:E73" si="1">$C$66*D67</f>
        <v>470.5268237</v>
      </c>
      <c r="F67" s="100"/>
      <c r="G67" s="4"/>
    </row>
    <row r="68" ht="15.75" customHeight="1">
      <c r="A68" s="11" t="s">
        <v>67</v>
      </c>
      <c r="B68" s="8"/>
      <c r="C68" s="9"/>
      <c r="D68" s="44">
        <v>0.025</v>
      </c>
      <c r="E68" s="99">
        <f t="shared" si="1"/>
        <v>58.81585296</v>
      </c>
      <c r="F68" s="101"/>
      <c r="G68" s="4"/>
    </row>
    <row r="69" ht="15.75" customHeight="1">
      <c r="A69" s="13" t="s">
        <v>68</v>
      </c>
      <c r="B69" s="8"/>
      <c r="C69" s="9"/>
      <c r="D69" s="44">
        <v>0.03</v>
      </c>
      <c r="E69" s="99">
        <f t="shared" si="1"/>
        <v>70.57902355</v>
      </c>
      <c r="F69" s="100"/>
      <c r="G69" s="102"/>
    </row>
    <row r="70" ht="15.75" customHeight="1">
      <c r="A70" s="11" t="s">
        <v>69</v>
      </c>
      <c r="B70" s="8"/>
      <c r="C70" s="9"/>
      <c r="D70" s="44">
        <v>0.015</v>
      </c>
      <c r="E70" s="99">
        <f t="shared" si="1"/>
        <v>35.28951178</v>
      </c>
      <c r="F70" s="101"/>
      <c r="G70" s="4"/>
    </row>
    <row r="71" ht="15.75" customHeight="1">
      <c r="A71" s="11" t="s">
        <v>70</v>
      </c>
      <c r="B71" s="8"/>
      <c r="C71" s="9"/>
      <c r="D71" s="103">
        <v>0.01</v>
      </c>
      <c r="E71" s="99">
        <f t="shared" si="1"/>
        <v>23.52634118</v>
      </c>
      <c r="F71" s="101"/>
      <c r="G71" s="4"/>
    </row>
    <row r="72" ht="15.75" customHeight="1">
      <c r="A72" s="11" t="s">
        <v>71</v>
      </c>
      <c r="B72" s="8"/>
      <c r="C72" s="9"/>
      <c r="D72" s="103">
        <v>0.006</v>
      </c>
      <c r="E72" s="99">
        <f t="shared" si="1"/>
        <v>14.11580471</v>
      </c>
      <c r="F72" s="101"/>
      <c r="G72" s="4"/>
    </row>
    <row r="73" ht="15.75" customHeight="1">
      <c r="A73" s="11" t="s">
        <v>72</v>
      </c>
      <c r="B73" s="8"/>
      <c r="C73" s="9"/>
      <c r="D73" s="103">
        <v>0.002</v>
      </c>
      <c r="E73" s="99">
        <f t="shared" si="1"/>
        <v>4.705268237</v>
      </c>
      <c r="F73" s="101"/>
      <c r="G73" s="4"/>
    </row>
    <row r="74" ht="15.75" customHeight="1">
      <c r="A74" s="74" t="s">
        <v>73</v>
      </c>
      <c r="B74" s="8"/>
      <c r="C74" s="9"/>
      <c r="D74" s="104">
        <f t="shared" ref="D74:E74" si="2">SUM(D67:D73)</f>
        <v>0.288</v>
      </c>
      <c r="E74" s="105">
        <f t="shared" si="2"/>
        <v>677.5586261</v>
      </c>
      <c r="F74" s="106"/>
      <c r="G74" s="4"/>
    </row>
    <row r="75" ht="15.75" customHeight="1">
      <c r="A75" s="11" t="s">
        <v>74</v>
      </c>
      <c r="B75" s="8"/>
      <c r="C75" s="9"/>
      <c r="D75" s="107">
        <v>0.08</v>
      </c>
      <c r="E75" s="108">
        <f>C66*D75</f>
        <v>188.2107295</v>
      </c>
      <c r="F75" s="100"/>
      <c r="G75" s="102"/>
    </row>
    <row r="76" ht="15.75" customHeight="1">
      <c r="A76" s="74" t="s">
        <v>47</v>
      </c>
      <c r="B76" s="8"/>
      <c r="C76" s="9"/>
      <c r="D76" s="104">
        <f t="shared" ref="D76:E76" si="3">SUM(D74:D75)</f>
        <v>0.368</v>
      </c>
      <c r="E76" s="105">
        <f t="shared" si="3"/>
        <v>865.7693556</v>
      </c>
      <c r="F76" s="106"/>
      <c r="G76" s="4"/>
    </row>
    <row r="77" ht="15.75" customHeight="1">
      <c r="A77" s="35"/>
      <c r="B77" s="35"/>
      <c r="C77" s="35"/>
      <c r="D77" s="35"/>
      <c r="E77" s="35"/>
      <c r="F77" s="35"/>
      <c r="G77" s="4"/>
    </row>
    <row r="78" ht="15.75" customHeight="1">
      <c r="A78" s="7" t="s">
        <v>75</v>
      </c>
      <c r="B78" s="8"/>
      <c r="C78" s="8"/>
      <c r="D78" s="8"/>
      <c r="E78" s="9"/>
      <c r="F78" s="10"/>
      <c r="G78" s="4"/>
    </row>
    <row r="79" ht="15.75" customHeight="1">
      <c r="A79" s="109"/>
      <c r="B79" s="8"/>
      <c r="C79" s="8"/>
      <c r="D79" s="9"/>
      <c r="E79" s="21" t="s">
        <v>56</v>
      </c>
      <c r="F79" s="2"/>
      <c r="G79" s="4"/>
    </row>
    <row r="80" ht="15.75" customHeight="1">
      <c r="A80" s="11" t="s">
        <v>76</v>
      </c>
      <c r="B80" s="8"/>
      <c r="C80" s="8"/>
      <c r="D80" s="9"/>
      <c r="E80" s="110">
        <f>(D15*C15*D47)-(0.06*E54)</f>
        <v>163.776</v>
      </c>
      <c r="F80" s="111"/>
      <c r="G80" s="112"/>
    </row>
    <row r="81" ht="15.75" customHeight="1">
      <c r="A81" s="11" t="s">
        <v>77</v>
      </c>
      <c r="B81" s="8"/>
      <c r="C81" s="8"/>
      <c r="D81" s="9"/>
      <c r="E81" s="110">
        <f>((C13*D13)*D47)-(((C13*D13)*D47)*E13)</f>
        <v>402.7968</v>
      </c>
      <c r="F81" s="113"/>
      <c r="G81" s="4"/>
    </row>
    <row r="82" ht="15.75" customHeight="1">
      <c r="A82" s="11" t="s">
        <v>78</v>
      </c>
      <c r="B82" s="8"/>
      <c r="C82" s="8"/>
      <c r="D82" s="9"/>
      <c r="E82" s="110">
        <f>D18</f>
        <v>19.42</v>
      </c>
      <c r="F82" s="113"/>
      <c r="G82" s="4"/>
    </row>
    <row r="83" ht="15.75" customHeight="1">
      <c r="A83" s="11" t="s">
        <v>79</v>
      </c>
      <c r="B83" s="8"/>
      <c r="C83" s="8"/>
      <c r="D83" s="9"/>
      <c r="E83" s="114"/>
      <c r="F83" s="113"/>
      <c r="G83" s="4"/>
    </row>
    <row r="84" ht="15.75" customHeight="1">
      <c r="A84" s="11" t="s">
        <v>80</v>
      </c>
      <c r="B84" s="8"/>
      <c r="C84" s="8"/>
      <c r="D84" s="9"/>
      <c r="E84" s="114"/>
      <c r="F84" s="113"/>
      <c r="G84" s="4"/>
    </row>
    <row r="85" ht="15.75" customHeight="1">
      <c r="A85" s="74" t="s">
        <v>47</v>
      </c>
      <c r="B85" s="8"/>
      <c r="C85" s="8"/>
      <c r="D85" s="9"/>
      <c r="E85" s="115">
        <f>SUM(E80:E84)</f>
        <v>585.9928</v>
      </c>
      <c r="F85" s="116"/>
      <c r="G85" s="4"/>
    </row>
    <row r="86" ht="15.75" customHeight="1">
      <c r="A86" s="117"/>
      <c r="B86" s="117"/>
      <c r="C86" s="117"/>
      <c r="D86" s="117"/>
      <c r="E86" s="116"/>
      <c r="F86" s="116"/>
      <c r="G86" s="4"/>
    </row>
    <row r="87" ht="15.75" customHeight="1">
      <c r="A87" s="84" t="s">
        <v>81</v>
      </c>
      <c r="B87" s="8"/>
      <c r="C87" s="8"/>
      <c r="D87" s="8"/>
      <c r="E87" s="9"/>
      <c r="F87" s="2"/>
      <c r="G87" s="4"/>
    </row>
    <row r="88" ht="15.75" customHeight="1">
      <c r="A88" s="84"/>
      <c r="B88" s="8"/>
      <c r="C88" s="8"/>
      <c r="D88" s="9"/>
      <c r="E88" s="21" t="s">
        <v>56</v>
      </c>
      <c r="F88" s="2"/>
      <c r="G88" s="4"/>
    </row>
    <row r="89" ht="15.75" customHeight="1">
      <c r="A89" s="11" t="s">
        <v>61</v>
      </c>
      <c r="B89" s="8"/>
      <c r="C89" s="8"/>
      <c r="D89" s="9"/>
      <c r="E89" s="118">
        <f>E63</f>
        <v>235.2581184</v>
      </c>
      <c r="F89" s="119"/>
      <c r="G89" s="4"/>
    </row>
    <row r="90" ht="15.75" customHeight="1">
      <c r="A90" s="11" t="s">
        <v>82</v>
      </c>
      <c r="B90" s="8"/>
      <c r="C90" s="8"/>
      <c r="D90" s="9"/>
      <c r="E90" s="118">
        <f>E76</f>
        <v>865.7693556</v>
      </c>
      <c r="F90" s="119"/>
      <c r="G90" s="4"/>
    </row>
    <row r="91" ht="15.75" customHeight="1">
      <c r="A91" s="11" t="s">
        <v>75</v>
      </c>
      <c r="B91" s="8"/>
      <c r="C91" s="8"/>
      <c r="D91" s="9"/>
      <c r="E91" s="118">
        <f>E85</f>
        <v>585.9928</v>
      </c>
      <c r="F91" s="119"/>
      <c r="G91" s="4"/>
    </row>
    <row r="92" ht="15.75" customHeight="1">
      <c r="A92" s="74" t="s">
        <v>83</v>
      </c>
      <c r="B92" s="8"/>
      <c r="C92" s="8"/>
      <c r="D92" s="9"/>
      <c r="E92" s="120">
        <f>SUM(E89:E91)</f>
        <v>1687.020274</v>
      </c>
      <c r="F92" s="121"/>
      <c r="G92" s="122"/>
    </row>
    <row r="93" ht="15.75" customHeight="1">
      <c r="A93" s="35"/>
      <c r="B93" s="35"/>
      <c r="C93" s="35"/>
      <c r="D93" s="35"/>
      <c r="E93" s="35"/>
      <c r="F93" s="35"/>
      <c r="G93" s="4"/>
    </row>
    <row r="94" ht="15.75" customHeight="1">
      <c r="A94" s="84" t="s">
        <v>84</v>
      </c>
      <c r="B94" s="8"/>
      <c r="C94" s="8"/>
      <c r="D94" s="8"/>
      <c r="E94" s="9"/>
      <c r="F94" s="2"/>
      <c r="G94" s="4"/>
    </row>
    <row r="95" ht="15.75" customHeight="1">
      <c r="A95" s="84"/>
      <c r="B95" s="123"/>
      <c r="C95" s="123"/>
      <c r="D95" s="123"/>
      <c r="E95" s="124"/>
      <c r="F95" s="2"/>
      <c r="G95" s="4"/>
    </row>
    <row r="96" ht="15.75" customHeight="1">
      <c r="A96" s="125" t="s">
        <v>85</v>
      </c>
      <c r="B96" s="8"/>
      <c r="C96" s="9"/>
      <c r="D96" s="126" t="s">
        <v>55</v>
      </c>
      <c r="E96" s="127" t="s">
        <v>56</v>
      </c>
      <c r="F96" s="128"/>
      <c r="G96" s="4"/>
    </row>
    <row r="97" ht="15.75" customHeight="1">
      <c r="A97" s="11" t="s">
        <v>86</v>
      </c>
      <c r="B97" s="8"/>
      <c r="C97" s="9"/>
      <c r="D97" s="37"/>
      <c r="E97" s="129">
        <f>((E56+(E92-E74))/$D45)*$C23</f>
        <v>103.3159273</v>
      </c>
      <c r="F97" s="130"/>
      <c r="G97" s="122"/>
    </row>
    <row r="98" ht="15.75" customHeight="1">
      <c r="A98" s="131" t="s">
        <v>87</v>
      </c>
      <c r="B98" s="8"/>
      <c r="C98" s="9"/>
      <c r="D98" s="132">
        <v>0.08</v>
      </c>
      <c r="E98" s="133">
        <f>E97*D98</f>
        <v>8.265274183</v>
      </c>
      <c r="F98" s="130"/>
      <c r="G98" s="4"/>
    </row>
    <row r="99" ht="15.75" customHeight="1">
      <c r="A99" s="131" t="s">
        <v>88</v>
      </c>
      <c r="B99" s="8"/>
      <c r="C99" s="9"/>
      <c r="D99" s="132">
        <v>0.4</v>
      </c>
      <c r="E99" s="133">
        <f>(((((E56+E63)/C21)*E21)*D98)*D99)*C23</f>
        <v>29.85022169</v>
      </c>
      <c r="F99" s="130"/>
      <c r="G99" s="4"/>
    </row>
    <row r="100" ht="15.75" customHeight="1">
      <c r="A100" s="134" t="s">
        <v>89</v>
      </c>
      <c r="B100" s="8"/>
      <c r="C100" s="9"/>
      <c r="D100" s="135"/>
      <c r="E100" s="136">
        <f>SUM(E97:E99)</f>
        <v>141.4314232</v>
      </c>
      <c r="F100" s="137"/>
      <c r="G100" s="4"/>
    </row>
    <row r="101" ht="15.75" customHeight="1">
      <c r="A101" s="138"/>
      <c r="B101" s="138"/>
      <c r="C101" s="138"/>
      <c r="D101" s="139"/>
      <c r="E101" s="140"/>
      <c r="F101" s="140"/>
      <c r="G101" s="4"/>
    </row>
    <row r="102" ht="15.75" customHeight="1">
      <c r="A102" s="125" t="s">
        <v>90</v>
      </c>
      <c r="B102" s="8"/>
      <c r="C102" s="9"/>
      <c r="D102" s="135"/>
      <c r="E102" s="141"/>
      <c r="F102" s="130"/>
      <c r="G102" s="4"/>
    </row>
    <row r="103" ht="15.75" customHeight="1">
      <c r="A103" s="11" t="s">
        <v>91</v>
      </c>
      <c r="B103" s="8"/>
      <c r="C103" s="9"/>
      <c r="D103" s="37"/>
      <c r="E103" s="142">
        <f>((((E92+E56)/C21)*7)/B21)*C24</f>
        <v>29.3308385</v>
      </c>
      <c r="F103" s="130"/>
      <c r="G103" s="4"/>
    </row>
    <row r="104" ht="15.75" customHeight="1">
      <c r="A104" s="131" t="s">
        <v>92</v>
      </c>
      <c r="B104" s="8"/>
      <c r="C104" s="9"/>
      <c r="D104" s="107">
        <f>D76</f>
        <v>0.368</v>
      </c>
      <c r="E104" s="142">
        <f>E103*D104</f>
        <v>10.79374857</v>
      </c>
      <c r="F104" s="130"/>
      <c r="G104" s="4"/>
    </row>
    <row r="105" ht="15.75" customHeight="1">
      <c r="A105" s="131" t="s">
        <v>93</v>
      </c>
      <c r="B105" s="8"/>
      <c r="C105" s="9"/>
      <c r="D105" s="37"/>
      <c r="E105" s="133">
        <f>(((((E56+E63)/C21)*E21)*D98)*D99)*C24</f>
        <v>29.85022169</v>
      </c>
      <c r="F105" s="130"/>
      <c r="G105" s="4"/>
    </row>
    <row r="106" ht="15.75" customHeight="1">
      <c r="A106" s="134" t="s">
        <v>94</v>
      </c>
      <c r="B106" s="8"/>
      <c r="C106" s="9"/>
      <c r="D106" s="37"/>
      <c r="E106" s="136">
        <f>SUM(E103:E105)</f>
        <v>69.97480876</v>
      </c>
      <c r="F106" s="137"/>
      <c r="G106" s="4"/>
    </row>
    <row r="107" ht="15.75" customHeight="1">
      <c r="A107" s="138"/>
      <c r="B107" s="138"/>
      <c r="C107" s="138"/>
      <c r="D107" s="35"/>
      <c r="E107" s="140"/>
      <c r="F107" s="140"/>
      <c r="G107" s="4"/>
    </row>
    <row r="108" ht="15.75" customHeight="1">
      <c r="A108" s="143" t="s">
        <v>95</v>
      </c>
      <c r="B108" s="8"/>
      <c r="C108" s="9"/>
      <c r="D108" s="41"/>
      <c r="E108" s="124" t="s">
        <v>56</v>
      </c>
      <c r="F108" s="2"/>
      <c r="G108" s="4"/>
    </row>
    <row r="109" ht="15.75" customHeight="1">
      <c r="A109" s="144" t="s">
        <v>96</v>
      </c>
      <c r="B109" s="8"/>
      <c r="C109" s="9"/>
      <c r="D109" s="41"/>
      <c r="E109" s="145">
        <f>-E63*C25</f>
        <v>-5.081575357</v>
      </c>
      <c r="F109" s="146"/>
      <c r="G109" s="4"/>
    </row>
    <row r="110" ht="15.75" customHeight="1">
      <c r="A110" s="147" t="s">
        <v>97</v>
      </c>
      <c r="B110" s="8"/>
      <c r="C110" s="9"/>
      <c r="D110" s="75"/>
      <c r="E110" s="148">
        <f>SUM(E109)</f>
        <v>-5.081575357</v>
      </c>
      <c r="F110" s="149"/>
      <c r="G110" s="4"/>
    </row>
    <row r="111" ht="15.75" customHeight="1">
      <c r="A111" s="147"/>
      <c r="B111" s="150"/>
      <c r="C111" s="151"/>
      <c r="D111" s="75"/>
      <c r="E111" s="152"/>
      <c r="F111" s="149"/>
      <c r="G111" s="4"/>
    </row>
    <row r="112" ht="15.75" customHeight="1">
      <c r="A112" s="153" t="s">
        <v>98</v>
      </c>
      <c r="B112" s="8"/>
      <c r="C112" s="8"/>
      <c r="D112" s="9"/>
      <c r="E112" s="124" t="s">
        <v>56</v>
      </c>
      <c r="F112" s="2"/>
      <c r="G112" s="4"/>
    </row>
    <row r="113" ht="15.75" customHeight="1">
      <c r="A113" s="11" t="s">
        <v>85</v>
      </c>
      <c r="B113" s="8"/>
      <c r="C113" s="8"/>
      <c r="D113" s="9"/>
      <c r="E113" s="136">
        <f>E100</f>
        <v>141.4314232</v>
      </c>
      <c r="F113" s="137"/>
      <c r="G113" s="4"/>
    </row>
    <row r="114" ht="15.75" customHeight="1">
      <c r="A114" s="11" t="s">
        <v>90</v>
      </c>
      <c r="B114" s="8"/>
      <c r="C114" s="8"/>
      <c r="D114" s="9"/>
      <c r="E114" s="136">
        <f>E106</f>
        <v>69.97480876</v>
      </c>
      <c r="F114" s="137"/>
      <c r="G114" s="4"/>
    </row>
    <row r="115" ht="15.75" customHeight="1">
      <c r="A115" s="131" t="s">
        <v>95</v>
      </c>
      <c r="B115" s="8"/>
      <c r="C115" s="8"/>
      <c r="D115" s="9"/>
      <c r="E115" s="136">
        <f>E110</f>
        <v>-5.081575357</v>
      </c>
      <c r="F115" s="149"/>
      <c r="G115" s="4"/>
    </row>
    <row r="116" ht="15.75" customHeight="1">
      <c r="A116" s="74" t="s">
        <v>99</v>
      </c>
      <c r="B116" s="8"/>
      <c r="C116" s="9"/>
      <c r="D116" s="41"/>
      <c r="E116" s="154">
        <f>SUM(E113:E115)-0.01</f>
        <v>206.3146566</v>
      </c>
      <c r="F116" s="140"/>
      <c r="G116" s="4"/>
    </row>
    <row r="117" ht="15.75" customHeight="1">
      <c r="A117" s="35"/>
      <c r="B117" s="35"/>
      <c r="C117" s="35"/>
      <c r="D117" s="35"/>
      <c r="E117" s="35"/>
      <c r="F117" s="35"/>
      <c r="G117" s="4"/>
    </row>
    <row r="118" ht="15.75" customHeight="1">
      <c r="A118" s="84" t="s">
        <v>100</v>
      </c>
      <c r="B118" s="8"/>
      <c r="C118" s="8"/>
      <c r="D118" s="8"/>
      <c r="E118" s="9"/>
      <c r="F118" s="2"/>
      <c r="G118" s="4"/>
    </row>
    <row r="119" ht="15.75" customHeight="1">
      <c r="A119" s="155" t="s">
        <v>101</v>
      </c>
      <c r="B119" s="156"/>
      <c r="C119" s="156"/>
      <c r="D119" s="156"/>
      <c r="E119" s="23"/>
      <c r="F119" s="10"/>
      <c r="G119" s="4"/>
    </row>
    <row r="120" ht="15.75" customHeight="1">
      <c r="A120" s="157" t="s">
        <v>102</v>
      </c>
      <c r="B120" s="8"/>
      <c r="C120" s="8"/>
      <c r="D120" s="8"/>
      <c r="E120" s="8"/>
      <c r="F120" s="4"/>
      <c r="G120" s="4"/>
    </row>
    <row r="121" ht="15.0" customHeight="1">
      <c r="A121" s="158" t="s">
        <v>6</v>
      </c>
      <c r="B121" s="159" t="s">
        <v>31</v>
      </c>
      <c r="C121" s="159" t="s">
        <v>32</v>
      </c>
      <c r="D121" s="160" t="s">
        <v>103</v>
      </c>
      <c r="E121" s="9"/>
      <c r="F121" s="4"/>
      <c r="G121" s="4"/>
    </row>
    <row r="122" ht="24.0" customHeight="1">
      <c r="A122" s="161">
        <f>(E56+E92+E116)/D47</f>
        <v>190.9862348</v>
      </c>
      <c r="B122" s="162"/>
      <c r="C122" s="162"/>
      <c r="D122" s="158" t="s">
        <v>33</v>
      </c>
      <c r="E122" s="158" t="s">
        <v>34</v>
      </c>
      <c r="F122" s="163" t="s">
        <v>104</v>
      </c>
      <c r="G122" s="4"/>
    </row>
    <row r="123" ht="15.75" customHeight="1">
      <c r="A123" s="164" t="s">
        <v>35</v>
      </c>
      <c r="B123" s="165">
        <v>1.0</v>
      </c>
      <c r="C123" s="166">
        <v>30.0</v>
      </c>
      <c r="D123" s="167">
        <v>0.6904</v>
      </c>
      <c r="E123" s="168">
        <f t="shared" ref="E123:E131" si="4">(B123*C123)*D123</f>
        <v>20.712</v>
      </c>
      <c r="F123" s="169">
        <f>(A122*E123)/12</f>
        <v>329.6422412</v>
      </c>
      <c r="G123" s="4"/>
    </row>
    <row r="124" ht="15.0" customHeight="1">
      <c r="A124" s="170" t="s">
        <v>36</v>
      </c>
      <c r="B124" s="165">
        <v>1.0</v>
      </c>
      <c r="C124" s="166">
        <v>1.0</v>
      </c>
      <c r="D124" s="167">
        <v>1.0</v>
      </c>
      <c r="E124" s="168">
        <f t="shared" si="4"/>
        <v>1</v>
      </c>
      <c r="F124" s="169">
        <f>(A122*E124)/12</f>
        <v>15.91551957</v>
      </c>
      <c r="G124" s="4"/>
    </row>
    <row r="125" ht="15.75" customHeight="1">
      <c r="A125" s="170" t="s">
        <v>37</v>
      </c>
      <c r="B125" s="166">
        <v>0.1642</v>
      </c>
      <c r="C125" s="166">
        <v>15.0</v>
      </c>
      <c r="D125" s="167">
        <v>0.6904</v>
      </c>
      <c r="E125" s="168">
        <f t="shared" si="4"/>
        <v>1.7004552</v>
      </c>
      <c r="F125" s="169">
        <f>(A122*E125)/12</f>
        <v>27.06362801</v>
      </c>
      <c r="G125" s="4"/>
    </row>
    <row r="126" ht="15.75" customHeight="1">
      <c r="A126" s="170" t="s">
        <v>38</v>
      </c>
      <c r="B126" s="165">
        <v>1.0</v>
      </c>
      <c r="C126" s="166">
        <v>5.0</v>
      </c>
      <c r="D126" s="167">
        <v>0.6904</v>
      </c>
      <c r="E126" s="168">
        <f t="shared" si="4"/>
        <v>3.452</v>
      </c>
      <c r="F126" s="169">
        <f>(A122*E126)/12</f>
        <v>54.94037354</v>
      </c>
      <c r="G126" s="4"/>
    </row>
    <row r="127" ht="15.75" customHeight="1">
      <c r="A127" s="170" t="s">
        <v>39</v>
      </c>
      <c r="B127" s="166">
        <v>0.1531</v>
      </c>
      <c r="C127" s="166">
        <v>2.0</v>
      </c>
      <c r="D127" s="167">
        <v>1.0</v>
      </c>
      <c r="E127" s="168">
        <f t="shared" si="4"/>
        <v>0.3062</v>
      </c>
      <c r="F127" s="169">
        <f>(A122*E127)/12</f>
        <v>4.873332091</v>
      </c>
      <c r="G127" s="4"/>
    </row>
    <row r="128" ht="15.75" customHeight="1">
      <c r="A128" s="170" t="s">
        <v>40</v>
      </c>
      <c r="B128" s="166">
        <v>0.0301</v>
      </c>
      <c r="C128" s="166">
        <v>2.0</v>
      </c>
      <c r="D128" s="167">
        <v>0.6904</v>
      </c>
      <c r="E128" s="168">
        <f t="shared" si="4"/>
        <v>0.04156208</v>
      </c>
      <c r="F128" s="169">
        <f>(A122*E128)/12</f>
        <v>0.6614820974</v>
      </c>
      <c r="G128" s="4"/>
    </row>
    <row r="129" ht="15.75" customHeight="1">
      <c r="A129" s="170" t="s">
        <v>41</v>
      </c>
      <c r="B129" s="166">
        <v>0.0163</v>
      </c>
      <c r="C129" s="166">
        <v>3.0</v>
      </c>
      <c r="D129" s="167">
        <v>1.0</v>
      </c>
      <c r="E129" s="168">
        <f t="shared" si="4"/>
        <v>0.0489</v>
      </c>
      <c r="F129" s="169">
        <f>(A122*E129)/12</f>
        <v>0.7782689068</v>
      </c>
      <c r="G129" s="4"/>
    </row>
    <row r="130" ht="15.75" customHeight="1">
      <c r="A130" s="170" t="s">
        <v>42</v>
      </c>
      <c r="B130" s="165">
        <v>0.02</v>
      </c>
      <c r="C130" s="166">
        <v>1.0</v>
      </c>
      <c r="D130" s="167">
        <v>1.0</v>
      </c>
      <c r="E130" s="168">
        <f t="shared" si="4"/>
        <v>0.02</v>
      </c>
      <c r="F130" s="169">
        <f>(A122*E130)/12</f>
        <v>0.3183103913</v>
      </c>
      <c r="G130" s="4"/>
    </row>
    <row r="131" ht="15.75" customHeight="1">
      <c r="A131" s="170" t="s">
        <v>43</v>
      </c>
      <c r="B131" s="165">
        <v>0.004</v>
      </c>
      <c r="C131" s="166">
        <v>1.0</v>
      </c>
      <c r="D131" s="167">
        <v>1.0</v>
      </c>
      <c r="E131" s="168">
        <f t="shared" si="4"/>
        <v>0.004</v>
      </c>
      <c r="F131" s="169">
        <f>(A122*E131)/12</f>
        <v>0.06366207826</v>
      </c>
      <c r="G131" s="4"/>
    </row>
    <row r="132" ht="15.75" customHeight="1">
      <c r="A132" s="170" t="s">
        <v>44</v>
      </c>
      <c r="B132" s="165">
        <v>0.042</v>
      </c>
      <c r="C132" s="166">
        <v>20.0</v>
      </c>
      <c r="D132" s="167">
        <v>0.6904</v>
      </c>
      <c r="E132" s="168">
        <v>0.06</v>
      </c>
      <c r="F132" s="169">
        <f>(A122*E132)/12</f>
        <v>0.9549311739</v>
      </c>
      <c r="G132" s="4"/>
    </row>
    <row r="133" ht="15.75" customHeight="1">
      <c r="A133" s="170" t="s">
        <v>45</v>
      </c>
      <c r="B133" s="166">
        <v>0.0038</v>
      </c>
      <c r="C133" s="166">
        <v>180.0</v>
      </c>
      <c r="D133" s="167">
        <v>0.6904</v>
      </c>
      <c r="E133" s="168">
        <v>1.362</v>
      </c>
      <c r="F133" s="169">
        <f>(A122*E133)/12</f>
        <v>21.67693765</v>
      </c>
      <c r="G133" s="4"/>
    </row>
    <row r="134" ht="15.75" customHeight="1">
      <c r="A134" s="170" t="s">
        <v>46</v>
      </c>
      <c r="B134" s="166">
        <v>3.0E-4</v>
      </c>
      <c r="C134" s="166">
        <v>6.0</v>
      </c>
      <c r="D134" s="167">
        <v>1.0</v>
      </c>
      <c r="E134" s="168">
        <v>0.0132</v>
      </c>
      <c r="F134" s="169">
        <f>(A122*E134)/12</f>
        <v>0.2100848583</v>
      </c>
      <c r="G134" s="4"/>
    </row>
    <row r="135" ht="15.75" customHeight="1">
      <c r="A135" s="171" t="s">
        <v>47</v>
      </c>
      <c r="B135" s="8"/>
      <c r="C135" s="8"/>
      <c r="D135" s="9"/>
      <c r="E135" s="172">
        <f>SUM(E123:E134)</f>
        <v>28.72031728</v>
      </c>
      <c r="F135" s="173">
        <v>233.39</v>
      </c>
      <c r="G135" s="4"/>
    </row>
    <row r="136" ht="15.75" customHeight="1">
      <c r="A136" s="174" t="s">
        <v>105</v>
      </c>
      <c r="B136" s="8"/>
      <c r="C136" s="8"/>
      <c r="D136" s="8"/>
      <c r="E136" s="9"/>
      <c r="F136" s="2"/>
      <c r="G136" s="4"/>
    </row>
    <row r="137" ht="15.75" customHeight="1">
      <c r="A137" s="175" t="s">
        <v>106</v>
      </c>
      <c r="B137" s="8"/>
      <c r="C137" s="8"/>
      <c r="D137" s="9"/>
      <c r="E137" s="176"/>
      <c r="F137" s="35"/>
      <c r="G137" s="4"/>
    </row>
    <row r="138" ht="15.75" customHeight="1">
      <c r="A138" s="177" t="s">
        <v>107</v>
      </c>
      <c r="B138" s="177" t="s">
        <v>108</v>
      </c>
      <c r="C138" s="178" t="s">
        <v>104</v>
      </c>
      <c r="D138" s="178" t="s">
        <v>109</v>
      </c>
      <c r="E138" s="179"/>
      <c r="F138" s="2"/>
      <c r="G138" s="4"/>
    </row>
    <row r="139" ht="15.75" customHeight="1">
      <c r="A139" s="180" t="s">
        <v>110</v>
      </c>
      <c r="B139" s="181">
        <v>2.0</v>
      </c>
      <c r="C139" s="181">
        <v>33.76</v>
      </c>
      <c r="D139" s="182">
        <f t="shared" ref="D139:D144" si="5">C139*B139</f>
        <v>67.52</v>
      </c>
      <c r="E139" s="183"/>
      <c r="F139" s="2"/>
      <c r="G139" s="4"/>
    </row>
    <row r="140" ht="15.75" customHeight="1">
      <c r="A140" s="180" t="s">
        <v>111</v>
      </c>
      <c r="B140" s="181">
        <v>2.0</v>
      </c>
      <c r="C140" s="181">
        <v>20.34</v>
      </c>
      <c r="D140" s="182">
        <f t="shared" si="5"/>
        <v>40.68</v>
      </c>
      <c r="E140" s="183"/>
      <c r="F140" s="2"/>
      <c r="G140" s="4"/>
    </row>
    <row r="141" ht="27.75" customHeight="1">
      <c r="A141" s="180" t="s">
        <v>112</v>
      </c>
      <c r="B141" s="184">
        <v>2.0</v>
      </c>
      <c r="C141" s="182">
        <v>17.23</v>
      </c>
      <c r="D141" s="182">
        <f t="shared" si="5"/>
        <v>34.46</v>
      </c>
      <c r="E141" s="183"/>
      <c r="F141" s="111"/>
      <c r="G141" s="4"/>
    </row>
    <row r="142" ht="27.75" customHeight="1">
      <c r="A142" s="185" t="s">
        <v>113</v>
      </c>
      <c r="B142" s="184">
        <v>2.0</v>
      </c>
      <c r="C142" s="182">
        <v>54.06</v>
      </c>
      <c r="D142" s="182">
        <f t="shared" si="5"/>
        <v>108.12</v>
      </c>
      <c r="E142" s="183"/>
      <c r="F142" s="111"/>
      <c r="G142" s="4"/>
    </row>
    <row r="143" ht="27.75" customHeight="1">
      <c r="A143" s="185" t="s">
        <v>114</v>
      </c>
      <c r="B143" s="184">
        <v>2.0</v>
      </c>
      <c r="C143" s="182">
        <v>48.14</v>
      </c>
      <c r="D143" s="182">
        <f t="shared" si="5"/>
        <v>96.28</v>
      </c>
      <c r="E143" s="183"/>
      <c r="F143" s="111"/>
      <c r="G143" s="4"/>
    </row>
    <row r="144" ht="27.75" customHeight="1">
      <c r="A144" s="185" t="s">
        <v>115</v>
      </c>
      <c r="B144" s="184">
        <v>1.0</v>
      </c>
      <c r="C144" s="182">
        <v>18.89</v>
      </c>
      <c r="D144" s="182">
        <f t="shared" si="5"/>
        <v>18.89</v>
      </c>
      <c r="E144" s="183"/>
      <c r="F144" s="111"/>
      <c r="G144" s="4"/>
    </row>
    <row r="145" ht="27.75" customHeight="1">
      <c r="A145" s="185" t="s">
        <v>116</v>
      </c>
      <c r="B145" s="184">
        <v>3.0</v>
      </c>
      <c r="C145" s="182">
        <v>8.26</v>
      </c>
      <c r="D145" s="182">
        <f t="shared" ref="D145:D146" si="6">B145*C145</f>
        <v>24.78</v>
      </c>
      <c r="E145" s="183"/>
      <c r="F145" s="111"/>
      <c r="G145" s="4"/>
    </row>
    <row r="146" ht="27.75" customHeight="1">
      <c r="A146" s="185" t="s">
        <v>117</v>
      </c>
      <c r="B146" s="184">
        <v>2.0</v>
      </c>
      <c r="C146" s="182">
        <v>9.77</v>
      </c>
      <c r="D146" s="182">
        <f t="shared" si="6"/>
        <v>19.54</v>
      </c>
      <c r="E146" s="183"/>
      <c r="F146" s="111"/>
      <c r="G146" s="4"/>
    </row>
    <row r="147" ht="27.75" customHeight="1">
      <c r="A147" s="185" t="s">
        <v>118</v>
      </c>
      <c r="B147" s="184">
        <v>40.0</v>
      </c>
      <c r="C147" s="182">
        <v>3.57</v>
      </c>
      <c r="D147" s="182">
        <f>C147*B147</f>
        <v>142.8</v>
      </c>
      <c r="E147" s="183"/>
      <c r="F147" s="111"/>
      <c r="G147" s="4"/>
    </row>
    <row r="148" ht="15.75" customHeight="1">
      <c r="A148" s="186" t="s">
        <v>119</v>
      </c>
      <c r="B148" s="187"/>
      <c r="C148" s="187"/>
      <c r="D148" s="182">
        <f>SUM(D139:D147)</f>
        <v>553.07</v>
      </c>
      <c r="E148" s="188">
        <f>D148/12</f>
        <v>46.08916667</v>
      </c>
      <c r="F148" s="121"/>
      <c r="G148" s="4"/>
    </row>
    <row r="149" ht="15.75" customHeight="1">
      <c r="A149" s="117"/>
      <c r="B149" s="117"/>
      <c r="C149" s="117"/>
      <c r="D149" s="117"/>
      <c r="E149" s="121"/>
      <c r="F149" s="121"/>
      <c r="G149" s="4"/>
    </row>
    <row r="150" ht="15.75" customHeight="1">
      <c r="A150" s="117"/>
      <c r="B150" s="117"/>
      <c r="C150" s="117"/>
      <c r="D150" s="117"/>
      <c r="E150" s="35"/>
      <c r="F150" s="35"/>
      <c r="G150" s="4"/>
    </row>
    <row r="151" ht="15.75" customHeight="1">
      <c r="A151" s="84" t="s">
        <v>120</v>
      </c>
      <c r="B151" s="8"/>
      <c r="C151" s="8"/>
      <c r="D151" s="9"/>
      <c r="E151" s="21" t="s">
        <v>56</v>
      </c>
      <c r="F151" s="2"/>
      <c r="G151" s="4"/>
    </row>
    <row r="152" ht="15.75" customHeight="1">
      <c r="A152" s="11" t="s">
        <v>121</v>
      </c>
      <c r="B152" s="8"/>
      <c r="C152" s="8"/>
      <c r="D152" s="9"/>
      <c r="E152" s="189">
        <f>E56</f>
        <v>2117.376</v>
      </c>
      <c r="F152" s="111"/>
      <c r="G152" s="4"/>
    </row>
    <row r="153" ht="15.75" customHeight="1">
      <c r="A153" s="11" t="s">
        <v>122</v>
      </c>
      <c r="B153" s="8"/>
      <c r="C153" s="8"/>
      <c r="D153" s="9"/>
      <c r="E153" s="189">
        <f>E92</f>
        <v>1687.020274</v>
      </c>
      <c r="F153" s="111"/>
      <c r="G153" s="4"/>
    </row>
    <row r="154" ht="15.75" customHeight="1">
      <c r="A154" s="11" t="s">
        <v>123</v>
      </c>
      <c r="B154" s="8"/>
      <c r="C154" s="8"/>
      <c r="D154" s="9"/>
      <c r="E154" s="189">
        <f>E116</f>
        <v>206.3146566</v>
      </c>
      <c r="F154" s="111"/>
      <c r="G154" s="4"/>
    </row>
    <row r="155" ht="15.75" customHeight="1">
      <c r="A155" s="11" t="s">
        <v>124</v>
      </c>
      <c r="B155" s="8"/>
      <c r="C155" s="8"/>
      <c r="D155" s="9"/>
      <c r="E155" s="189">
        <f>F135</f>
        <v>233.39</v>
      </c>
      <c r="F155" s="111"/>
      <c r="G155" s="4"/>
    </row>
    <row r="156" ht="15.75" customHeight="1">
      <c r="A156" s="11" t="s">
        <v>125</v>
      </c>
      <c r="B156" s="8"/>
      <c r="C156" s="8"/>
      <c r="D156" s="9"/>
      <c r="E156" s="189">
        <f>E148</f>
        <v>46.08916667</v>
      </c>
      <c r="F156" s="111"/>
      <c r="G156" s="4"/>
    </row>
    <row r="157" ht="15.75" customHeight="1">
      <c r="A157" s="74" t="s">
        <v>119</v>
      </c>
      <c r="B157" s="8"/>
      <c r="C157" s="8"/>
      <c r="D157" s="9"/>
      <c r="E157" s="120">
        <f>SUM(E152:E156)</f>
        <v>4290.190097</v>
      </c>
      <c r="F157" s="121"/>
      <c r="G157" s="4"/>
    </row>
    <row r="158" ht="15.75" customHeight="1">
      <c r="A158" s="4"/>
      <c r="B158" s="4"/>
      <c r="C158" s="4"/>
      <c r="D158" s="4"/>
      <c r="E158" s="4"/>
      <c r="F158" s="4"/>
      <c r="G158" s="4"/>
    </row>
    <row r="159" ht="15.75" customHeight="1">
      <c r="A159" s="84" t="s">
        <v>126</v>
      </c>
      <c r="B159" s="8"/>
      <c r="C159" s="8"/>
      <c r="D159" s="8"/>
      <c r="E159" s="9"/>
      <c r="F159" s="2"/>
      <c r="G159" s="4"/>
    </row>
    <row r="160" ht="15.75" customHeight="1">
      <c r="A160" s="40"/>
      <c r="B160" s="9"/>
      <c r="C160" s="21" t="s">
        <v>127</v>
      </c>
      <c r="D160" s="21" t="s">
        <v>128</v>
      </c>
      <c r="E160" s="21" t="s">
        <v>56</v>
      </c>
      <c r="F160" s="2"/>
      <c r="G160" s="4"/>
    </row>
    <row r="161" ht="15.75" customHeight="1">
      <c r="A161" s="11" t="s">
        <v>129</v>
      </c>
      <c r="B161" s="9"/>
      <c r="C161" s="90">
        <f>E157</f>
        <v>4290.190097</v>
      </c>
      <c r="D161" s="44">
        <v>0.05</v>
      </c>
      <c r="E161" s="90">
        <f t="shared" ref="E161:E162" si="7">C161*D161</f>
        <v>214.5095049</v>
      </c>
      <c r="F161" s="91"/>
      <c r="G161" s="4"/>
    </row>
    <row r="162" ht="15.75" customHeight="1">
      <c r="A162" s="11" t="s">
        <v>130</v>
      </c>
      <c r="B162" s="9"/>
      <c r="C162" s="90">
        <f>E157+E161</f>
        <v>4504.699602</v>
      </c>
      <c r="D162" s="44">
        <v>0.1</v>
      </c>
      <c r="E162" s="90">
        <f t="shared" si="7"/>
        <v>450.4699602</v>
      </c>
      <c r="F162" s="91"/>
      <c r="G162" s="4"/>
    </row>
    <row r="163" ht="15.75" customHeight="1">
      <c r="A163" s="28"/>
      <c r="B163" s="190"/>
      <c r="C163" s="190"/>
      <c r="D163" s="190"/>
      <c r="E163" s="191"/>
      <c r="F163" s="91"/>
      <c r="G163" s="4"/>
    </row>
    <row r="164" ht="15.75" customHeight="1">
      <c r="A164" s="7" t="s">
        <v>131</v>
      </c>
      <c r="B164" s="8"/>
      <c r="C164" s="8"/>
      <c r="D164" s="8"/>
      <c r="E164" s="9"/>
      <c r="F164" s="10"/>
      <c r="G164" s="4"/>
    </row>
    <row r="165" ht="15.75" customHeight="1">
      <c r="A165" s="11" t="s">
        <v>132</v>
      </c>
      <c r="B165" s="9"/>
      <c r="C165" s="189">
        <f t="shared" ref="C165:C167" si="8">($C$162+$E$162)/((100-6.94)/100)</f>
        <v>5324.704021</v>
      </c>
      <c r="D165" s="44">
        <v>0.007</v>
      </c>
      <c r="E165" s="192">
        <f t="shared" ref="E165:E167" si="9">C165*D165</f>
        <v>37.27292815</v>
      </c>
      <c r="F165" s="193"/>
      <c r="G165" s="4"/>
    </row>
    <row r="166" ht="15.75" customHeight="1">
      <c r="A166" s="11" t="s">
        <v>133</v>
      </c>
      <c r="B166" s="9"/>
      <c r="C166" s="189">
        <f t="shared" si="8"/>
        <v>5324.704021</v>
      </c>
      <c r="D166" s="44">
        <v>0.0324</v>
      </c>
      <c r="E166" s="192">
        <f t="shared" si="9"/>
        <v>172.5204103</v>
      </c>
      <c r="F166" s="193"/>
      <c r="G166" s="4"/>
    </row>
    <row r="167" ht="15.75" customHeight="1">
      <c r="A167" s="11" t="s">
        <v>134</v>
      </c>
      <c r="B167" s="9"/>
      <c r="C167" s="189">
        <f t="shared" si="8"/>
        <v>5324.704021</v>
      </c>
      <c r="D167" s="44">
        <v>0.03</v>
      </c>
      <c r="E167" s="192">
        <f t="shared" si="9"/>
        <v>159.7411206</v>
      </c>
      <c r="F167" s="193"/>
      <c r="G167" s="4"/>
    </row>
    <row r="168" ht="15.75" customHeight="1">
      <c r="A168" s="74" t="s">
        <v>135</v>
      </c>
      <c r="B168" s="8"/>
      <c r="C168" s="9"/>
      <c r="D168" s="104">
        <f t="shared" ref="D168:E168" si="10">SUM(D165:D167)</f>
        <v>0.0694</v>
      </c>
      <c r="E168" s="120">
        <f t="shared" si="10"/>
        <v>369.5344591</v>
      </c>
      <c r="F168" s="121"/>
      <c r="G168" s="119"/>
    </row>
    <row r="169" ht="15.75" customHeight="1">
      <c r="A169" s="74" t="s">
        <v>136</v>
      </c>
      <c r="B169" s="8"/>
      <c r="C169" s="8"/>
      <c r="D169" s="194">
        <f>D161+D162+D168</f>
        <v>0.2194</v>
      </c>
      <c r="E169" s="105">
        <f>E161+E162+E168+0.01</f>
        <v>1034.523924</v>
      </c>
      <c r="F169" s="106"/>
      <c r="G169" s="4"/>
    </row>
    <row r="170" ht="15.75" customHeight="1">
      <c r="A170" s="4"/>
      <c r="B170" s="4"/>
      <c r="C170" s="4"/>
      <c r="D170" s="4"/>
      <c r="E170" s="4"/>
      <c r="F170" s="4"/>
      <c r="G170" s="4"/>
    </row>
    <row r="171" ht="15.75" customHeight="1">
      <c r="A171" s="84" t="s">
        <v>137</v>
      </c>
      <c r="B171" s="8"/>
      <c r="C171" s="8"/>
      <c r="D171" s="8"/>
      <c r="E171" s="124" t="s">
        <v>56</v>
      </c>
      <c r="F171" s="2"/>
      <c r="G171" s="4"/>
    </row>
    <row r="172" ht="15.75" customHeight="1">
      <c r="A172" s="11" t="s">
        <v>121</v>
      </c>
      <c r="B172" s="8"/>
      <c r="C172" s="8"/>
      <c r="D172" s="9"/>
      <c r="E172" s="189">
        <f>E56</f>
        <v>2117.376</v>
      </c>
      <c r="F172" s="111"/>
      <c r="G172" s="4"/>
    </row>
    <row r="173" ht="15.75" customHeight="1">
      <c r="A173" s="11" t="s">
        <v>122</v>
      </c>
      <c r="B173" s="8"/>
      <c r="C173" s="8"/>
      <c r="D173" s="9"/>
      <c r="E173" s="189">
        <f>E92</f>
        <v>1687.020274</v>
      </c>
      <c r="F173" s="111"/>
      <c r="G173" s="4"/>
    </row>
    <row r="174" ht="15.75" customHeight="1">
      <c r="A174" s="11" t="s">
        <v>123</v>
      </c>
      <c r="B174" s="8"/>
      <c r="C174" s="8"/>
      <c r="D174" s="9"/>
      <c r="E174" s="189">
        <f>E116</f>
        <v>206.3146566</v>
      </c>
      <c r="F174" s="111"/>
      <c r="G174" s="4"/>
    </row>
    <row r="175" ht="15.75" customHeight="1">
      <c r="A175" s="11" t="s">
        <v>124</v>
      </c>
      <c r="B175" s="8"/>
      <c r="C175" s="8"/>
      <c r="D175" s="9"/>
      <c r="E175" s="118">
        <f>E155</f>
        <v>233.39</v>
      </c>
      <c r="F175" s="119"/>
      <c r="G175" s="4"/>
    </row>
    <row r="176" ht="15.75" customHeight="1">
      <c r="A176" s="11" t="s">
        <v>125</v>
      </c>
      <c r="B176" s="8"/>
      <c r="C176" s="8"/>
      <c r="D176" s="9"/>
      <c r="E176" s="195">
        <f>E148</f>
        <v>46.08916667</v>
      </c>
      <c r="F176" s="111"/>
      <c r="G176" s="4"/>
    </row>
    <row r="177" ht="15.75" customHeight="1">
      <c r="A177" s="11" t="s">
        <v>138</v>
      </c>
      <c r="B177" s="8"/>
      <c r="C177" s="8"/>
      <c r="D177" s="9"/>
      <c r="E177" s="196">
        <f>E169</f>
        <v>1034.523924</v>
      </c>
      <c r="F177" s="197"/>
      <c r="G177" s="4"/>
    </row>
    <row r="178" ht="15.75" customHeight="1">
      <c r="A178" s="198" t="s">
        <v>139</v>
      </c>
      <c r="B178" s="8"/>
      <c r="C178" s="8"/>
      <c r="D178" s="9"/>
      <c r="E178" s="199">
        <f>ROUND(SUM(E172:E177),2)</f>
        <v>5324.71</v>
      </c>
      <c r="F178" s="200"/>
      <c r="G178" s="83"/>
    </row>
    <row r="179" ht="7.5" customHeight="1">
      <c r="A179" s="201"/>
      <c r="B179" s="201"/>
      <c r="C179" s="201"/>
      <c r="D179" s="201"/>
      <c r="E179" s="202"/>
      <c r="F179" s="200"/>
      <c r="G179" s="83"/>
    </row>
    <row r="180" ht="29.25" customHeight="1">
      <c r="A180" s="203" t="s">
        <v>140</v>
      </c>
      <c r="B180" s="9"/>
      <c r="C180" s="204" t="s">
        <v>141</v>
      </c>
      <c r="D180" s="205" t="s">
        <v>142</v>
      </c>
      <c r="E180" s="206" t="s">
        <v>143</v>
      </c>
      <c r="F180" s="200"/>
      <c r="G180" s="83"/>
    </row>
    <row r="181" ht="15.75" customHeight="1">
      <c r="A181" s="207" t="s">
        <v>144</v>
      </c>
      <c r="B181" s="9"/>
      <c r="C181" s="208">
        <v>28.0</v>
      </c>
      <c r="D181" s="188">
        <f>E178*C181</f>
        <v>149091.88</v>
      </c>
      <c r="E181" s="209">
        <f>D181*11</f>
        <v>1640010.68</v>
      </c>
      <c r="F181" s="200"/>
      <c r="G181" s="83"/>
    </row>
    <row r="182" ht="15.75" customHeight="1">
      <c r="A182" s="210"/>
      <c r="B182" s="210"/>
      <c r="C182" s="210"/>
      <c r="D182" s="210"/>
      <c r="E182" s="200"/>
      <c r="F182" s="200"/>
      <c r="G182" s="83"/>
    </row>
  </sheetData>
  <mergeCells count="125">
    <mergeCell ref="A62:C62"/>
    <mergeCell ref="A63:D63"/>
    <mergeCell ref="A65:E65"/>
    <mergeCell ref="A66:B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8:E78"/>
    <mergeCell ref="A79:D79"/>
    <mergeCell ref="A80:D80"/>
    <mergeCell ref="A81:D81"/>
    <mergeCell ref="A82:D82"/>
    <mergeCell ref="A83:D83"/>
    <mergeCell ref="A84:D84"/>
    <mergeCell ref="A85:D85"/>
    <mergeCell ref="A87:E87"/>
    <mergeCell ref="A88:D88"/>
    <mergeCell ref="A89:D89"/>
    <mergeCell ref="A90:D90"/>
    <mergeCell ref="A91:D91"/>
    <mergeCell ref="A92:D92"/>
    <mergeCell ref="A103:C103"/>
    <mergeCell ref="A104:C104"/>
    <mergeCell ref="A105:C105"/>
    <mergeCell ref="A106:C106"/>
    <mergeCell ref="A108:C108"/>
    <mergeCell ref="A109:C109"/>
    <mergeCell ref="A110:C110"/>
    <mergeCell ref="A112:D112"/>
    <mergeCell ref="A113:D113"/>
    <mergeCell ref="A114:D114"/>
    <mergeCell ref="A115:D115"/>
    <mergeCell ref="A116:C116"/>
    <mergeCell ref="A118:E118"/>
    <mergeCell ref="A119:E119"/>
    <mergeCell ref="A120:E120"/>
    <mergeCell ref="B121:B122"/>
    <mergeCell ref="C121:C122"/>
    <mergeCell ref="D121:E121"/>
    <mergeCell ref="A135:D135"/>
    <mergeCell ref="A136:E136"/>
    <mergeCell ref="A137:D137"/>
    <mergeCell ref="A151:D151"/>
    <mergeCell ref="A152:D152"/>
    <mergeCell ref="A153:D153"/>
    <mergeCell ref="A154:D154"/>
    <mergeCell ref="A155:D155"/>
    <mergeCell ref="A156:D156"/>
    <mergeCell ref="A157:D157"/>
    <mergeCell ref="A159:E159"/>
    <mergeCell ref="A160:B160"/>
    <mergeCell ref="A161:B161"/>
    <mergeCell ref="A162:B162"/>
    <mergeCell ref="A164:E164"/>
    <mergeCell ref="A165:B165"/>
    <mergeCell ref="A166:B166"/>
    <mergeCell ref="A175:D175"/>
    <mergeCell ref="A176:D176"/>
    <mergeCell ref="A177:D177"/>
    <mergeCell ref="A178:D178"/>
    <mergeCell ref="A180:B180"/>
    <mergeCell ref="A181:B181"/>
    <mergeCell ref="A167:B167"/>
    <mergeCell ref="A168:C168"/>
    <mergeCell ref="A169:C169"/>
    <mergeCell ref="A171:D171"/>
    <mergeCell ref="A172:D172"/>
    <mergeCell ref="A173:D173"/>
    <mergeCell ref="A174:D174"/>
    <mergeCell ref="A1:E1"/>
    <mergeCell ref="B2:D2"/>
    <mergeCell ref="A3:E3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9:E9"/>
    <mergeCell ref="C10:E10"/>
    <mergeCell ref="A9:B9"/>
    <mergeCell ref="A12:B12"/>
    <mergeCell ref="A13:B13"/>
    <mergeCell ref="A14:B14"/>
    <mergeCell ref="A15:B15"/>
    <mergeCell ref="A18:B18"/>
    <mergeCell ref="A20:B20"/>
    <mergeCell ref="A22:C22"/>
    <mergeCell ref="A25:B25"/>
    <mergeCell ref="A28:E28"/>
    <mergeCell ref="A29:A30"/>
    <mergeCell ref="B29:B30"/>
    <mergeCell ref="C29:C30"/>
    <mergeCell ref="D29:E29"/>
    <mergeCell ref="A43:D43"/>
    <mergeCell ref="A45:C45"/>
    <mergeCell ref="A46:C46"/>
    <mergeCell ref="A47:C47"/>
    <mergeCell ref="A48:C48"/>
    <mergeCell ref="A50:E50"/>
    <mergeCell ref="A52:E52"/>
    <mergeCell ref="A54:C54"/>
    <mergeCell ref="A55:C55"/>
    <mergeCell ref="A56:D56"/>
    <mergeCell ref="A58:E58"/>
    <mergeCell ref="A59:E59"/>
    <mergeCell ref="A60:C60"/>
    <mergeCell ref="A61:C61"/>
    <mergeCell ref="A94:E94"/>
    <mergeCell ref="A96:C96"/>
    <mergeCell ref="A97:C97"/>
    <mergeCell ref="A98:C98"/>
    <mergeCell ref="A99:C99"/>
    <mergeCell ref="A100:C100"/>
    <mergeCell ref="A102:C102"/>
  </mergeCells>
  <conditionalFormatting sqref="E13">
    <cfRule type="notContainsBlanks" dxfId="0" priority="1">
      <formula>LEN(TRIM(E13))&gt;0</formula>
    </cfRule>
  </conditionalFormatting>
  <printOptions/>
  <pageMargins bottom="0.75" footer="0.0" header="0.0" left="0.25" right="0.25" top="0.75"/>
  <pageSetup paperSize="9" scale="128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2017-08-17T21:14:09Z</dcterms:created>
  <dc:creator>Margere</dc:creator>
</cp:coreProperties>
</file>