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40" windowWidth="22716" windowHeight="10788"/>
  </bookViews>
  <sheets>
    <sheet name="8h Limpeza e Higienização LP" sheetId="1" r:id="rId1"/>
  </sheets>
  <definedNames>
    <definedName name="_xlnm.Print_Area" localSheetId="0">'8h Limpeza e Higienização LP'!$A$1:$F$178</definedName>
  </definedNames>
  <calcPr calcId="145621"/>
  <extLst>
    <ext uri="GoogleSheetsCustomDataVersion2">
      <go:sheetsCustomData xmlns:go="http://customooxmlschemas.google.com/" r:id="rId5" roundtripDataChecksum="6PTjT4b2hFeAQyNwjTqMmNe0CYUPZl6egNMd+SHJ+Do="/>
    </ext>
  </extLst>
</workbook>
</file>

<file path=xl/calcChain.xml><?xml version="1.0" encoding="utf-8"?>
<calcChain xmlns="http://schemas.openxmlformats.org/spreadsheetml/2006/main">
  <c r="E178" i="1" l="1"/>
  <c r="D166" i="1"/>
  <c r="D165" i="1"/>
  <c r="E152" i="1"/>
  <c r="E172" i="1" s="1"/>
  <c r="D144" i="1"/>
  <c r="D143" i="1"/>
  <c r="D142" i="1"/>
  <c r="D141" i="1"/>
  <c r="D140" i="1"/>
  <c r="D145" i="1" s="1"/>
  <c r="E145" i="1" s="1"/>
  <c r="D139" i="1"/>
  <c r="E131" i="1"/>
  <c r="E130" i="1"/>
  <c r="E129" i="1"/>
  <c r="E128" i="1"/>
  <c r="E127" i="1"/>
  <c r="E126" i="1"/>
  <c r="E125" i="1"/>
  <c r="E124" i="1"/>
  <c r="E123" i="1"/>
  <c r="E135" i="1" s="1"/>
  <c r="E82" i="1"/>
  <c r="E81" i="1"/>
  <c r="D74" i="1"/>
  <c r="D76" i="1" s="1"/>
  <c r="D104" i="1" s="1"/>
  <c r="D61" i="1"/>
  <c r="E55" i="1"/>
  <c r="B53" i="1"/>
  <c r="E54" i="1" s="1"/>
  <c r="E43" i="1"/>
  <c r="C26" i="1"/>
  <c r="E21" i="1"/>
  <c r="E173" i="1" l="1"/>
  <c r="E153" i="1"/>
  <c r="E56" i="1"/>
  <c r="E80" i="1"/>
  <c r="E85" i="1" s="1"/>
  <c r="E91" i="1" s="1"/>
  <c r="E149" i="1" l="1"/>
  <c r="E105" i="1"/>
  <c r="E169" i="1"/>
  <c r="E62" i="1"/>
  <c r="E61" i="1"/>
  <c r="E63" i="1" s="1"/>
  <c r="E89" i="1" l="1"/>
  <c r="E109" i="1"/>
  <c r="E110" i="1" s="1"/>
  <c r="E115" i="1" s="1"/>
  <c r="E99" i="1"/>
  <c r="C66" i="1"/>
  <c r="E69" i="1" l="1"/>
  <c r="E75" i="1"/>
  <c r="E68" i="1"/>
  <c r="E67" i="1"/>
  <c r="E74" i="1" s="1"/>
  <c r="E76" i="1" s="1"/>
  <c r="E90" i="1" s="1"/>
  <c r="E92" i="1" s="1"/>
  <c r="E73" i="1"/>
  <c r="E72" i="1"/>
  <c r="E71" i="1"/>
  <c r="E70" i="1"/>
  <c r="E103" i="1" l="1"/>
  <c r="E170" i="1"/>
  <c r="E150" i="1"/>
  <c r="E97" i="1"/>
  <c r="E98" i="1" l="1"/>
  <c r="E100" i="1" s="1"/>
  <c r="E113" i="1" s="1"/>
  <c r="E104" i="1"/>
  <c r="E106" i="1" s="1"/>
  <c r="E114" i="1" s="1"/>
  <c r="E116" i="1" l="1"/>
  <c r="E171" i="1" l="1"/>
  <c r="E151" i="1"/>
  <c r="E154" i="1" s="1"/>
  <c r="A122" i="1"/>
  <c r="F129" i="1" l="1"/>
  <c r="F125" i="1"/>
  <c r="F134" i="1"/>
  <c r="F133" i="1"/>
  <c r="F128" i="1"/>
  <c r="F124" i="1"/>
  <c r="F130" i="1"/>
  <c r="F126" i="1"/>
  <c r="F132" i="1"/>
  <c r="F131" i="1"/>
  <c r="F127" i="1"/>
  <c r="F123" i="1"/>
  <c r="C158" i="1"/>
  <c r="E158" i="1" s="1"/>
  <c r="C159" i="1" l="1"/>
  <c r="C164" i="1" l="1"/>
  <c r="E164" i="1" s="1"/>
  <c r="E159" i="1"/>
  <c r="C162" i="1" s="1"/>
  <c r="E162" i="1" s="1"/>
  <c r="C163" i="1" l="1"/>
  <c r="E163" i="1" s="1"/>
  <c r="E165" i="1" s="1"/>
  <c r="E166" i="1" s="1"/>
  <c r="E174" i="1" s="1"/>
  <c r="E175" i="1" s="1"/>
</calcChain>
</file>

<file path=xl/sharedStrings.xml><?xml version="1.0" encoding="utf-8"?>
<sst xmlns="http://schemas.openxmlformats.org/spreadsheetml/2006/main" count="192" uniqueCount="142">
  <si>
    <t>PLANILHA - LIMPEZA E HIGIENIZAÇÃO - SEMAF</t>
  </si>
  <si>
    <t>Dados da CCT</t>
  </si>
  <si>
    <t>Município/UF</t>
  </si>
  <si>
    <t>Santo Antônio da Patrulha/RS</t>
  </si>
  <si>
    <t>Serviço</t>
  </si>
  <si>
    <t>Limpeza e higienização</t>
  </si>
  <si>
    <t>Categoria</t>
  </si>
  <si>
    <t>Auxiliar de limpeza</t>
  </si>
  <si>
    <t>CBO</t>
  </si>
  <si>
    <t>CCT nº</t>
  </si>
  <si>
    <t>RS004917/2023</t>
  </si>
  <si>
    <t>Data base</t>
  </si>
  <si>
    <t>1º de janeiro de 2024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</si>
  <si>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</si>
  <si>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</si>
  <si>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</si>
  <si>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</si>
  <si>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</si>
  <si>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</si>
  <si>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</si>
  <si>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</si>
  <si>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</si>
  <si>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</si>
  <si>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</si>
  <si>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</si>
  <si>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</si>
  <si>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</si>
  <si>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</si>
  <si>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</si>
  <si>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</si>
  <si>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</si>
  <si>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</si>
  <si>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</si>
  <si>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</si>
  <si>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</si>
  <si>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</si>
  <si>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</si>
  <si>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</si>
  <si>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</si>
  <si>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</si>
  <si>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</si>
  <si>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</si>
  <si>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</si>
  <si>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</si>
  <si>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</si>
  <si>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</si>
  <si>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</si>
  <si>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</si>
  <si>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</si>
  <si>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</si>
  <si>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</si>
  <si>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</si>
  <si>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>PLANILHA DE CUSTOS -AUX. LIMPEZA 200H - SIMPLES NACIONAL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</si>
  <si>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</si>
  <si>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</si>
  <si>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</si>
  <si>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</si>
  <si>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</si>
  <si>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</si>
  <si>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</si>
  <si>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</si>
  <si>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</si>
  <si>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</si>
  <si>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</si>
  <si>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</si>
  <si>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</si>
  <si>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</si>
  <si>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</si>
  <si>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</si>
  <si>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</si>
  <si>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</si>
  <si>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</si>
  <si>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</si>
  <si>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</si>
  <si>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</si>
  <si>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</si>
  <si>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</si>
  <si>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</si>
  <si>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</si>
  <si>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</si>
  <si>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</si>
  <si>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</si>
  <si>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</si>
  <si>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</si>
  <si>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</si>
  <si>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</si>
  <si>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</si>
  <si>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</si>
  <si>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</si>
  <si>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</si>
  <si>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</si>
  <si>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</si>
  <si>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</si>
  <si>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</si>
  <si>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</si>
  <si>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</si>
  <si>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</si>
  <si>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</si>
  <si>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</si>
  <si>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</si>
  <si>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</si>
  <si>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</si>
  <si>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</si>
  <si>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</si>
  <si>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</si>
  <si>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</si>
  <si>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</si>
  <si>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</si>
  <si>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</si>
  <si>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</si>
  <si>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Calça/abrigo</t>
  </si>
  <si>
    <t>Camiseta tecido 100% algodão</t>
  </si>
  <si>
    <t>Botina bico aço com elástico</t>
  </si>
  <si>
    <t>Casaco</t>
  </si>
  <si>
    <t>Avental de limpeza</t>
  </si>
  <si>
    <t>Luva latex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</si>
  <si>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</si>
  <si>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</si>
  <si>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</si>
  <si>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</si>
  <si>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</si>
  <si>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</si>
  <si>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</si>
  <si>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</si>
  <si>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</si>
  <si>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</si>
  <si>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</si>
  <si>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</si>
  <si>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</si>
  <si>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</si>
  <si>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</si>
  <si>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</si>
  <si>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</si>
  <si>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</si>
  <si>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</si>
  <si>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</si>
  <si>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mês</t>
  </si>
  <si>
    <t>Custo estimado da contratação</t>
  </si>
  <si>
    <t>Postos de trabalho</t>
  </si>
  <si>
    <t>R$ mês</t>
  </si>
  <si>
    <t>R$ anual</t>
  </si>
  <si>
    <t>Postos de trabalho - SEMAF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</si>
</sst>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</numFmts>
  <fonts count="17">
    <font>
      <sz val="11"/>
      <color theme="1"/>
      <name val="Calibri"/>
      <scheme val="minor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26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9"/>
      <color rgb="FF000000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5" xfId="0" applyNumberFormat="1" applyFont="1" applyBorder="1" applyAlignment="1">
      <alignment horizontal="right"/>
    </xf>
    <xf numFmtId="9" fontId="3" fillId="2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right"/>
    </xf>
    <xf numFmtId="0" fontId="6" fillId="0" borderId="0" xfId="0" applyFont="1"/>
    <xf numFmtId="0" fontId="2" fillId="0" borderId="5" xfId="0" applyFont="1" applyBorder="1" applyAlignment="1">
      <alignment horizontal="center" wrapText="1"/>
    </xf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4" xfId="0" applyFont="1" applyBorder="1"/>
    <xf numFmtId="165" fontId="3" fillId="0" borderId="0" xfId="0" applyNumberFormat="1" applyFont="1"/>
    <xf numFmtId="0" fontId="6" fillId="0" borderId="5" xfId="0" applyFont="1" applyBorder="1"/>
    <xf numFmtId="10" fontId="6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/>
    </xf>
    <xf numFmtId="10" fontId="6" fillId="0" borderId="5" xfId="0" applyNumberFormat="1" applyFont="1" applyBorder="1" applyAlignment="1">
      <alignment horizontal="right"/>
    </xf>
    <xf numFmtId="10" fontId="6" fillId="0" borderId="5" xfId="0" applyNumberFormat="1" applyFont="1" applyBorder="1"/>
    <xf numFmtId="0" fontId="6" fillId="0" borderId="6" xfId="0" applyFont="1" applyBorder="1"/>
    <xf numFmtId="0" fontId="6" fillId="0" borderId="8" xfId="0" applyFont="1" applyBorder="1"/>
    <xf numFmtId="10" fontId="6" fillId="0" borderId="8" xfId="0" applyNumberFormat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10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167" fontId="3" fillId="0" borderId="15" xfId="0" applyNumberFormat="1" applyFont="1" applyBorder="1" applyAlignment="1">
      <alignment wrapText="1"/>
    </xf>
    <xf numFmtId="167" fontId="3" fillId="0" borderId="0" xfId="0" applyNumberFormat="1" applyFont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10" fontId="3" fillId="0" borderId="17" xfId="0" applyNumberFormat="1" applyFont="1" applyBorder="1" applyAlignment="1">
      <alignment horizontal="center" wrapText="1"/>
    </xf>
    <xf numFmtId="167" fontId="3" fillId="0" borderId="17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10" fontId="3" fillId="0" borderId="5" xfId="0" applyNumberFormat="1" applyFont="1" applyBorder="1" applyAlignment="1">
      <alignment horizontal="center" wrapText="1"/>
    </xf>
    <xf numFmtId="167" fontId="3" fillId="0" borderId="5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right"/>
    </xf>
    <xf numFmtId="1" fontId="8" fillId="2" borderId="5" xfId="0" applyNumberFormat="1" applyFont="1" applyFill="1" applyBorder="1" applyAlignment="1">
      <alignment horizontal="right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165" fontId="6" fillId="2" borderId="5" xfId="0" applyNumberFormat="1" applyFont="1" applyFill="1" applyBorder="1"/>
    <xf numFmtId="165" fontId="6" fillId="0" borderId="0" xfId="0" applyNumberFormat="1" applyFont="1"/>
    <xf numFmtId="0" fontId="6" fillId="2" borderId="5" xfId="0" applyFont="1" applyFill="1" applyBorder="1"/>
    <xf numFmtId="165" fontId="9" fillId="0" borderId="0" xfId="0" applyNumberFormat="1" applyFont="1"/>
    <xf numFmtId="165" fontId="2" fillId="2" borderId="5" xfId="0" applyNumberFormat="1" applyFont="1" applyFill="1" applyBorder="1"/>
    <xf numFmtId="165" fontId="2" fillId="0" borderId="0" xfId="0" applyNumberFormat="1" applyFont="1"/>
    <xf numFmtId="167" fontId="3" fillId="0" borderId="0" xfId="0" applyNumberFormat="1" applyFont="1"/>
    <xf numFmtId="10" fontId="3" fillId="0" borderId="0" xfId="0" applyNumberFormat="1" applyFont="1"/>
    <xf numFmtId="10" fontId="6" fillId="2" borderId="5" xfId="0" applyNumberFormat="1" applyFont="1" applyFill="1" applyBorder="1"/>
    <xf numFmtId="10" fontId="9" fillId="0" borderId="0" xfId="0" applyNumberFormat="1" applyFont="1"/>
    <xf numFmtId="0" fontId="10" fillId="0" borderId="0" xfId="0" applyFont="1" applyAlignment="1">
      <alignment horizontal="center"/>
    </xf>
    <xf numFmtId="168" fontId="6" fillId="0" borderId="5" xfId="0" applyNumberFormat="1" applyFont="1" applyBorder="1"/>
    <xf numFmtId="168" fontId="9" fillId="0" borderId="0" xfId="0" applyNumberFormat="1" applyFont="1"/>
    <xf numFmtId="168" fontId="6" fillId="0" borderId="0" xfId="0" applyNumberFormat="1" applyFont="1"/>
    <xf numFmtId="9" fontId="9" fillId="0" borderId="0" xfId="0" applyNumberFormat="1" applyFont="1"/>
    <xf numFmtId="10" fontId="3" fillId="0" borderId="5" xfId="0" applyNumberFormat="1" applyFont="1" applyBorder="1"/>
    <xf numFmtId="10" fontId="2" fillId="2" borderId="5" xfId="0" applyNumberFormat="1" applyFont="1" applyFill="1" applyBorder="1"/>
    <xf numFmtId="168" fontId="2" fillId="2" borderId="5" xfId="0" applyNumberFormat="1" applyFont="1" applyFill="1" applyBorder="1"/>
    <xf numFmtId="168" fontId="2" fillId="0" borderId="0" xfId="0" applyNumberFormat="1" applyFont="1"/>
    <xf numFmtId="10" fontId="3" fillId="2" borderId="5" xfId="0" applyNumberFormat="1" applyFont="1" applyFill="1" applyBorder="1"/>
    <xf numFmtId="168" fontId="6" fillId="2" borderId="5" xfId="0" applyNumberFormat="1" applyFont="1" applyFill="1" applyBorder="1"/>
    <xf numFmtId="9" fontId="3" fillId="0" borderId="0" xfId="0" applyNumberFormat="1" applyFont="1"/>
    <xf numFmtId="168" fontId="6" fillId="2" borderId="5" xfId="0" applyNumberFormat="1" applyFont="1" applyFill="1" applyBorder="1" applyAlignment="1">
      <alignment horizontal="right"/>
    </xf>
    <xf numFmtId="4" fontId="6" fillId="0" borderId="0" xfId="0" applyNumberFormat="1" applyFont="1"/>
    <xf numFmtId="168" fontId="6" fillId="3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0" borderId="5" xfId="0" applyNumberFormat="1" applyFont="1" applyBorder="1" applyAlignment="1">
      <alignment horizontal="right"/>
    </xf>
    <xf numFmtId="168" fontId="2" fillId="2" borderId="5" xfId="0" applyNumberFormat="1" applyFont="1" applyFill="1" applyBorder="1" applyAlignment="1">
      <alignment horizontal="right"/>
    </xf>
    <xf numFmtId="16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2" borderId="5" xfId="0" applyNumberFormat="1" applyFont="1" applyFill="1" applyBorder="1"/>
    <xf numFmtId="4" fontId="3" fillId="0" borderId="0" xfId="0" applyNumberFormat="1" applyFont="1"/>
    <xf numFmtId="4" fontId="2" fillId="2" borderId="5" xfId="0" applyNumberFormat="1" applyFont="1" applyFill="1" applyBorder="1"/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65" fontId="3" fillId="2" borderId="5" xfId="0" applyNumberFormat="1" applyFont="1" applyFill="1" applyBorder="1"/>
    <xf numFmtId="9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/>
    <xf numFmtId="9" fontId="3" fillId="0" borderId="5" xfId="0" applyNumberFormat="1" applyFont="1" applyBorder="1" applyAlignment="1">
      <alignment horizontal="center"/>
    </xf>
    <xf numFmtId="2" fontId="8" fillId="2" borderId="5" xfId="0" applyNumberFormat="1" applyFont="1" applyFill="1" applyBorder="1"/>
    <xf numFmtId="2" fontId="8" fillId="0" borderId="0" xfId="0" applyNumberFormat="1" applyFont="1"/>
    <xf numFmtId="169" fontId="3" fillId="0" borderId="0" xfId="0" applyNumberFormat="1" applyFont="1"/>
    <xf numFmtId="0" fontId="2" fillId="0" borderId="0" xfId="0" applyFont="1" applyAlignment="1">
      <alignment horizontal="right" wrapText="1"/>
    </xf>
    <xf numFmtId="9" fontId="6" fillId="0" borderId="0" xfId="0" applyNumberFormat="1" applyFont="1" applyAlignment="1">
      <alignment horizontal="center"/>
    </xf>
    <xf numFmtId="2" fontId="2" fillId="0" borderId="0" xfId="0" applyNumberFormat="1" applyFont="1"/>
    <xf numFmtId="2" fontId="3" fillId="0" borderId="5" xfId="0" applyNumberFormat="1" applyFont="1" applyBorder="1"/>
    <xf numFmtId="2" fontId="6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/>
    <xf numFmtId="2" fontId="9" fillId="0" borderId="0" xfId="0" applyNumberFormat="1" applyFont="1"/>
    <xf numFmtId="0" fontId="7" fillId="0" borderId="0" xfId="0" applyFont="1"/>
    <xf numFmtId="0" fontId="2" fillId="0" borderId="2" xfId="0" applyFont="1" applyBorder="1" applyAlignment="1">
      <alignment horizontal="right" wrapText="1"/>
    </xf>
    <xf numFmtId="2" fontId="10" fillId="2" borderId="5" xfId="0" applyNumberFormat="1" applyFont="1" applyFill="1" applyBorder="1"/>
    <xf numFmtId="2" fontId="10" fillId="0" borderId="0" xfId="0" applyNumberFormat="1" applyFont="1"/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2" fontId="10" fillId="0" borderId="5" xfId="0" applyNumberFormat="1" applyFont="1" applyBorder="1"/>
    <xf numFmtId="2" fontId="2" fillId="2" borderId="5" xfId="0" applyNumberFormat="1" applyFont="1" applyFill="1" applyBorder="1"/>
    <xf numFmtId="0" fontId="12" fillId="0" borderId="5" xfId="0" applyFont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 wrapText="1"/>
    </xf>
    <xf numFmtId="167" fontId="13" fillId="0" borderId="5" xfId="0" applyNumberFormat="1" applyFont="1" applyBorder="1"/>
    <xf numFmtId="0" fontId="13" fillId="0" borderId="5" xfId="0" applyFont="1" applyBorder="1" applyAlignment="1">
      <alignment horizontal="left" wrapText="1"/>
    </xf>
    <xf numFmtId="167" fontId="13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0" fontId="13" fillId="0" borderId="5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wrapText="1"/>
    </xf>
    <xf numFmtId="2" fontId="13" fillId="0" borderId="5" xfId="0" applyNumberFormat="1" applyFont="1" applyBorder="1"/>
    <xf numFmtId="170" fontId="3" fillId="0" borderId="0" xfId="0" applyNumberFormat="1" applyFont="1"/>
    <xf numFmtId="0" fontId="13" fillId="0" borderId="5" xfId="0" applyFont="1" applyBorder="1" applyAlignment="1">
      <alignment wrapText="1"/>
    </xf>
    <xf numFmtId="171" fontId="3" fillId="0" borderId="0" xfId="0" applyNumberFormat="1" applyFont="1"/>
    <xf numFmtId="167" fontId="12" fillId="0" borderId="5" xfId="0" applyNumberFormat="1" applyFont="1" applyBorder="1"/>
    <xf numFmtId="2" fontId="12" fillId="0" borderId="5" xfId="0" applyNumberFormat="1" applyFont="1" applyBorder="1"/>
    <xf numFmtId="0" fontId="3" fillId="3" borderId="5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/>
    </xf>
    <xf numFmtId="2" fontId="14" fillId="3" borderId="5" xfId="0" applyNumberFormat="1" applyFont="1" applyFill="1" applyBorder="1" applyAlignment="1">
      <alignment horizontal="center"/>
    </xf>
    <xf numFmtId="4" fontId="14" fillId="3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wrapText="1"/>
    </xf>
    <xf numFmtId="0" fontId="15" fillId="4" borderId="21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5" fillId="4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center"/>
    </xf>
    <xf numFmtId="0" fontId="16" fillId="0" borderId="0" xfId="0" applyFont="1" applyAlignment="1">
      <alignment wrapText="1"/>
    </xf>
    <xf numFmtId="4" fontId="6" fillId="2" borderId="5" xfId="0" applyNumberFormat="1" applyFont="1" applyFill="1" applyBorder="1"/>
    <xf numFmtId="0" fontId="3" fillId="0" borderId="3" xfId="0" applyFont="1" applyBorder="1" applyAlignment="1">
      <alignment horizontal="center"/>
    </xf>
    <xf numFmtId="165" fontId="2" fillId="0" borderId="4" xfId="0" applyNumberFormat="1" applyFont="1" applyBorder="1"/>
    <xf numFmtId="2" fontId="6" fillId="2" borderId="5" xfId="0" applyNumberFormat="1" applyFont="1" applyFill="1" applyBorder="1"/>
    <xf numFmtId="2" fontId="6" fillId="0" borderId="0" xfId="0" applyNumberFormat="1" applyFont="1"/>
    <xf numFmtId="10" fontId="2" fillId="2" borderId="4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3" fillId="3" borderId="0" xfId="0" applyFont="1" applyFill="1"/>
    <xf numFmtId="168" fontId="3" fillId="2" borderId="5" xfId="0" applyNumberFormat="1" applyFont="1" applyFill="1" applyBorder="1"/>
    <xf numFmtId="168" fontId="3" fillId="0" borderId="0" xfId="0" applyNumberFormat="1" applyFont="1"/>
    <xf numFmtId="4" fontId="8" fillId="2" borderId="5" xfId="0" applyNumberFormat="1" applyFont="1" applyFill="1" applyBorder="1"/>
    <xf numFmtId="4" fontId="10" fillId="0" borderId="0" xfId="0" applyNumberFormat="1" applyFont="1"/>
    <xf numFmtId="0" fontId="8" fillId="0" borderId="8" xfId="0" applyFont="1" applyBorder="1" applyAlignment="1">
      <alignment horizontal="right"/>
    </xf>
    <xf numFmtId="4" fontId="8" fillId="0" borderId="0" xfId="0" applyNumberFormat="1" applyFont="1"/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7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5" fillId="0" borderId="10" xfId="0" applyFont="1" applyBorder="1"/>
    <xf numFmtId="0" fontId="2" fillId="0" borderId="11" xfId="0" applyFont="1" applyBorder="1" applyAlignment="1">
      <alignment horizontal="center" wrapText="1"/>
    </xf>
    <xf numFmtId="0" fontId="5" fillId="0" borderId="14" xfId="0" applyFont="1" applyBorder="1"/>
    <xf numFmtId="0" fontId="2" fillId="0" borderId="12" xfId="0" applyFont="1" applyBorder="1" applyAlignment="1">
      <alignment horizontal="center" wrapText="1"/>
    </xf>
    <xf numFmtId="0" fontId="5" fillId="0" borderId="13" xfId="0" applyFont="1" applyBorder="1"/>
    <xf numFmtId="0" fontId="2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8" xfId="0" applyFont="1" applyBorder="1"/>
    <xf numFmtId="0" fontId="8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5" fillId="0" borderId="8" xfId="0" applyFont="1" applyBorder="1"/>
    <xf numFmtId="0" fontId="12" fillId="0" borderId="2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5" fillId="0" borderId="20" xfId="0" applyFont="1" applyBorder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0" fontId="8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sqref="A1:F178"/>
    </sheetView>
  </sheetViews>
  <sheetFormatPr defaultColWidth="14.44140625" defaultRowHeight="15" customHeight="1"/>
  <cols>
    <col min="1" max="1" width="20.6640625" customWidth="1"/>
    <col min="2" max="2" width="12.109375" customWidth="1"/>
    <col min="3" max="3" width="11.5546875" customWidth="1"/>
    <col min="4" max="4" width="10.88671875" customWidth="1"/>
    <col min="5" max="5" width="11.109375" customWidth="1"/>
    <col min="6" max="6" width="11" customWidth="1"/>
    <col min="7" max="7" width="8.6640625" customWidth="1"/>
    <col min="8" max="8" width="9.33203125" customWidth="1"/>
    <col min="9" max="9" width="16.33203125" customWidth="1"/>
    <col min="10" max="11" width="15.5546875" customWidth="1"/>
    <col min="12" max="12" width="11.5546875" customWidth="1"/>
    <col min="13" max="13" width="16.88671875" customWidth="1"/>
    <col min="14" max="18" width="9.109375" customWidth="1"/>
    <col min="19" max="26" width="8.6640625" customWidth="1"/>
  </cols>
  <sheetData>
    <row r="1" spans="1:26" ht="15.6">
      <c r="A1" s="183" t="s">
        <v>0</v>
      </c>
      <c r="B1" s="184"/>
      <c r="C1" s="184"/>
      <c r="D1" s="184"/>
      <c r="E1" s="184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>
      <c r="A2" s="3"/>
      <c r="B2" s="185"/>
      <c r="C2" s="186"/>
      <c r="D2" s="18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>
      <c r="A3" s="187" t="s">
        <v>1</v>
      </c>
      <c r="B3" s="188"/>
      <c r="C3" s="188"/>
      <c r="D3" s="188"/>
      <c r="E3" s="189"/>
      <c r="F3" s="4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190" t="s">
        <v>2</v>
      </c>
      <c r="B4" s="189"/>
      <c r="C4" s="190" t="s">
        <v>3</v>
      </c>
      <c r="D4" s="188"/>
      <c r="E4" s="189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190" t="s">
        <v>4</v>
      </c>
      <c r="B5" s="189"/>
      <c r="C5" s="190" t="s">
        <v>5</v>
      </c>
      <c r="D5" s="188"/>
      <c r="E5" s="189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190" t="s">
        <v>6</v>
      </c>
      <c r="B6" s="189"/>
      <c r="C6" s="190" t="s">
        <v>7</v>
      </c>
      <c r="D6" s="188"/>
      <c r="E6" s="189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190" t="s">
        <v>8</v>
      </c>
      <c r="B7" s="189"/>
      <c r="C7" s="190">
        <v>5143</v>
      </c>
      <c r="D7" s="188"/>
      <c r="E7" s="189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190" t="s">
        <v>9</v>
      </c>
      <c r="B8" s="189"/>
      <c r="C8" s="6" t="s">
        <v>10</v>
      </c>
      <c r="D8" s="7"/>
      <c r="E8" s="8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>
      <c r="A9" s="190" t="s">
        <v>11</v>
      </c>
      <c r="B9" s="189"/>
      <c r="C9" s="190" t="s">
        <v>12</v>
      </c>
      <c r="D9" s="188"/>
      <c r="E9" s="189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9" t="s">
        <v>13</v>
      </c>
      <c r="B10" s="10">
        <v>220</v>
      </c>
      <c r="C10" s="191">
        <v>1540.51</v>
      </c>
      <c r="D10" s="188"/>
      <c r="E10" s="189"/>
      <c r="F10" s="5"/>
      <c r="G10" s="3"/>
      <c r="H10" s="1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5"/>
      <c r="B11" s="5"/>
      <c r="C11" s="12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190" t="s">
        <v>14</v>
      </c>
      <c r="B12" s="189"/>
      <c r="C12" s="13" t="s">
        <v>15</v>
      </c>
      <c r="D12" s="13" t="s">
        <v>16</v>
      </c>
      <c r="E12" s="13" t="s">
        <v>17</v>
      </c>
      <c r="F12" s="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192"/>
      <c r="B13" s="193"/>
      <c r="C13" s="14">
        <v>1</v>
      </c>
      <c r="D13" s="15">
        <v>23.68</v>
      </c>
      <c r="E13" s="16">
        <v>0.19</v>
      </c>
      <c r="F13" s="1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190" t="s">
        <v>18</v>
      </c>
      <c r="B14" s="189"/>
      <c r="C14" s="13" t="s">
        <v>15</v>
      </c>
      <c r="D14" s="13" t="s">
        <v>16</v>
      </c>
      <c r="E14" s="13" t="s">
        <v>17</v>
      </c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194"/>
      <c r="B15" s="189"/>
      <c r="C15" s="14">
        <v>2</v>
      </c>
      <c r="D15" s="19">
        <v>6</v>
      </c>
      <c r="E15" s="20">
        <v>0.06</v>
      </c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18"/>
      <c r="B16" s="21"/>
      <c r="C16" s="22"/>
      <c r="D16" s="19"/>
      <c r="E16" s="23"/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18"/>
      <c r="B17" s="21"/>
      <c r="C17" s="22"/>
      <c r="D17" s="19"/>
      <c r="E17" s="23"/>
      <c r="F17" s="2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190" t="s">
        <v>19</v>
      </c>
      <c r="B18" s="189"/>
      <c r="C18" s="22"/>
      <c r="D18" s="25">
        <v>19.420000000000002</v>
      </c>
      <c r="E18" s="22"/>
      <c r="F18" s="1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4"/>
      <c r="B19" s="4"/>
      <c r="C19" s="26"/>
      <c r="D19" s="26"/>
      <c r="E19" s="26"/>
      <c r="F19" s="2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87" t="s">
        <v>20</v>
      </c>
      <c r="B20" s="189"/>
      <c r="C20" s="27" t="s">
        <v>21</v>
      </c>
      <c r="D20" s="27" t="s">
        <v>22</v>
      </c>
      <c r="E20" s="13" t="s">
        <v>23</v>
      </c>
      <c r="F20" s="1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8" t="s">
        <v>24</v>
      </c>
      <c r="B21" s="29">
        <v>12</v>
      </c>
      <c r="C21" s="30">
        <v>30</v>
      </c>
      <c r="D21" s="29">
        <v>0</v>
      </c>
      <c r="E21" s="22">
        <f>C21+D21</f>
        <v>30</v>
      </c>
      <c r="F21" s="17"/>
      <c r="G21" s="3"/>
      <c r="H21" s="3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95" t="s">
        <v>25</v>
      </c>
      <c r="B22" s="188"/>
      <c r="C22" s="189"/>
      <c r="D22" s="32"/>
      <c r="E22" s="32"/>
      <c r="F22" s="26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2" t="s">
        <v>26</v>
      </c>
      <c r="B23" s="32"/>
      <c r="C23" s="33">
        <v>0.39650000000000002</v>
      </c>
      <c r="D23" s="32"/>
      <c r="E23" s="32"/>
      <c r="F23" s="26"/>
      <c r="G23" s="3"/>
      <c r="H23" s="3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8" t="s">
        <v>27</v>
      </c>
      <c r="B24" s="32"/>
      <c r="C24" s="35">
        <v>0.39650000000000002</v>
      </c>
      <c r="D24" s="32"/>
      <c r="E24" s="32"/>
      <c r="F24" s="26"/>
      <c r="G24" s="3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90" t="s">
        <v>28</v>
      </c>
      <c r="B25" s="189"/>
      <c r="C25" s="35">
        <v>2.1600000000000001E-2</v>
      </c>
      <c r="D25" s="32"/>
      <c r="E25" s="32"/>
      <c r="F25" s="2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2" t="s">
        <v>29</v>
      </c>
      <c r="B26" s="32"/>
      <c r="C26" s="36">
        <f>(100%-(C23+C24+C25))</f>
        <v>0.18540000000000001</v>
      </c>
      <c r="D26" s="32"/>
      <c r="E26" s="32"/>
      <c r="F26" s="26"/>
      <c r="G26" s="3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7"/>
      <c r="B27" s="38"/>
      <c r="C27" s="39"/>
      <c r="D27" s="38"/>
      <c r="E27" s="38"/>
      <c r="F27" s="2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96" t="s">
        <v>30</v>
      </c>
      <c r="B28" s="197"/>
      <c r="C28" s="197"/>
      <c r="D28" s="197"/>
      <c r="E28" s="197"/>
      <c r="F28" s="40"/>
      <c r="G28" s="3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98" t="s">
        <v>6</v>
      </c>
      <c r="B29" s="198" t="s">
        <v>31</v>
      </c>
      <c r="C29" s="198" t="s">
        <v>32</v>
      </c>
      <c r="D29" s="200">
        <v>12</v>
      </c>
      <c r="E29" s="201"/>
      <c r="F29" s="4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99"/>
      <c r="B30" s="199"/>
      <c r="C30" s="199"/>
      <c r="D30" s="42" t="s">
        <v>33</v>
      </c>
      <c r="E30" s="42" t="s">
        <v>34</v>
      </c>
      <c r="F30" s="4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43" t="s">
        <v>35</v>
      </c>
      <c r="B31" s="44">
        <v>1</v>
      </c>
      <c r="C31" s="44">
        <v>30</v>
      </c>
      <c r="D31" s="45">
        <v>0.69040000000000001</v>
      </c>
      <c r="E31" s="46">
        <v>20.712299999999999</v>
      </c>
      <c r="F31" s="4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48" t="s">
        <v>36</v>
      </c>
      <c r="B32" s="44">
        <v>1</v>
      </c>
      <c r="C32" s="44">
        <v>1</v>
      </c>
      <c r="D32" s="45">
        <v>1</v>
      </c>
      <c r="E32" s="49">
        <v>0.69</v>
      </c>
      <c r="F32" s="5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8" t="s">
        <v>37</v>
      </c>
      <c r="B33" s="44">
        <v>0.16420000000000001</v>
      </c>
      <c r="C33" s="44">
        <v>15</v>
      </c>
      <c r="D33" s="45">
        <v>0.69040000000000001</v>
      </c>
      <c r="E33" s="49">
        <v>0.83009999999999995</v>
      </c>
      <c r="F33" s="5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48" t="s">
        <v>38</v>
      </c>
      <c r="B34" s="44">
        <v>1</v>
      </c>
      <c r="C34" s="44">
        <v>5</v>
      </c>
      <c r="D34" s="45">
        <v>0.69040000000000001</v>
      </c>
      <c r="E34" s="46">
        <v>2.3199999999999998</v>
      </c>
      <c r="F34" s="4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48" t="s">
        <v>39</v>
      </c>
      <c r="B35" s="44">
        <v>0.15310000000000001</v>
      </c>
      <c r="C35" s="44">
        <v>2</v>
      </c>
      <c r="D35" s="45">
        <v>1</v>
      </c>
      <c r="E35" s="46">
        <v>0.30630000000000002</v>
      </c>
      <c r="F35" s="4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48" t="s">
        <v>40</v>
      </c>
      <c r="B36" s="44">
        <v>3.0099999999999998E-2</v>
      </c>
      <c r="C36" s="44">
        <v>2</v>
      </c>
      <c r="D36" s="45">
        <v>0.69040000000000001</v>
      </c>
      <c r="E36" s="46">
        <v>4.1500000000000002E-2</v>
      </c>
      <c r="F36" s="4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48" t="s">
        <v>41</v>
      </c>
      <c r="B37" s="44">
        <v>1.6299999999999999E-2</v>
      </c>
      <c r="C37" s="44">
        <v>3</v>
      </c>
      <c r="D37" s="45">
        <v>1</v>
      </c>
      <c r="E37" s="46">
        <v>4.8899999999999999E-2</v>
      </c>
      <c r="F37" s="4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48" t="s">
        <v>42</v>
      </c>
      <c r="B38" s="44">
        <v>0.02</v>
      </c>
      <c r="C38" s="44">
        <v>1</v>
      </c>
      <c r="D38" s="45">
        <v>1</v>
      </c>
      <c r="E38" s="49">
        <v>0.02</v>
      </c>
      <c r="F38" s="5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51" t="s">
        <v>43</v>
      </c>
      <c r="B39" s="52">
        <v>4.0000000000000001E-3</v>
      </c>
      <c r="C39" s="52">
        <v>1</v>
      </c>
      <c r="D39" s="53">
        <v>1</v>
      </c>
      <c r="E39" s="54">
        <v>4.0000000000000001E-3</v>
      </c>
      <c r="F39" s="5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55" t="s">
        <v>44</v>
      </c>
      <c r="B40" s="56">
        <v>4.2000000000000003E-2</v>
      </c>
      <c r="C40" s="56">
        <v>20</v>
      </c>
      <c r="D40" s="57">
        <v>0.69040000000000001</v>
      </c>
      <c r="E40" s="58">
        <v>0.06</v>
      </c>
      <c r="F40" s="5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48" t="s">
        <v>45</v>
      </c>
      <c r="B41" s="44">
        <v>3.8E-3</v>
      </c>
      <c r="C41" s="44">
        <v>180</v>
      </c>
      <c r="D41" s="45">
        <v>0.69040000000000001</v>
      </c>
      <c r="E41" s="49">
        <v>1.3620000000000001</v>
      </c>
      <c r="F41" s="5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51" t="s">
        <v>46</v>
      </c>
      <c r="B42" s="52">
        <v>2.9999999999999997E-4</v>
      </c>
      <c r="C42" s="52">
        <v>6</v>
      </c>
      <c r="D42" s="53">
        <v>1</v>
      </c>
      <c r="E42" s="59">
        <v>1.32E-2</v>
      </c>
      <c r="F42" s="4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02" t="s">
        <v>47</v>
      </c>
      <c r="B43" s="188"/>
      <c r="C43" s="188"/>
      <c r="D43" s="189"/>
      <c r="E43" s="60">
        <f>SUM(E31:E42)</f>
        <v>26.408300000000001</v>
      </c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61"/>
      <c r="B44" s="62"/>
      <c r="C44" s="62"/>
      <c r="D44" s="6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03" t="s">
        <v>48</v>
      </c>
      <c r="B45" s="188"/>
      <c r="C45" s="189"/>
      <c r="D45" s="63">
        <v>12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04" t="s">
        <v>49</v>
      </c>
      <c r="B46" s="188"/>
      <c r="C46" s="189"/>
      <c r="D46" s="64">
        <v>252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90" t="s">
        <v>50</v>
      </c>
      <c r="B47" s="188"/>
      <c r="C47" s="189"/>
      <c r="D47" s="64">
        <v>21</v>
      </c>
      <c r="E47" s="3"/>
      <c r="F47" s="3"/>
      <c r="G47" s="3"/>
      <c r="H47" s="3"/>
      <c r="I47" s="205"/>
      <c r="J47" s="184"/>
      <c r="K47" s="184"/>
      <c r="L47" s="18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90" t="s">
        <v>51</v>
      </c>
      <c r="B48" s="188"/>
      <c r="C48" s="189"/>
      <c r="D48" s="65">
        <v>200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06" t="s">
        <v>52</v>
      </c>
      <c r="B50" s="188"/>
      <c r="C50" s="188"/>
      <c r="D50" s="188"/>
      <c r="E50" s="189"/>
      <c r="F50" s="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68"/>
      <c r="B51" s="68"/>
      <c r="C51" s="68"/>
      <c r="D51" s="68"/>
      <c r="E51" s="68"/>
      <c r="F51" s="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07" t="s">
        <v>53</v>
      </c>
      <c r="B52" s="188"/>
      <c r="C52" s="188"/>
      <c r="D52" s="188"/>
      <c r="E52" s="189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67"/>
      <c r="B53" s="69">
        <f>D48</f>
        <v>200</v>
      </c>
      <c r="C53" s="70" t="s">
        <v>54</v>
      </c>
      <c r="D53" s="13" t="s">
        <v>55</v>
      </c>
      <c r="E53" s="13" t="s">
        <v>56</v>
      </c>
      <c r="F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08" t="s">
        <v>57</v>
      </c>
      <c r="B54" s="188"/>
      <c r="C54" s="189"/>
      <c r="D54" s="32"/>
      <c r="E54" s="71">
        <f>(C10/B10)*B53</f>
        <v>1400.4636363636364</v>
      </c>
      <c r="F54" s="7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08" t="s">
        <v>58</v>
      </c>
      <c r="B55" s="188"/>
      <c r="C55" s="189"/>
      <c r="D55" s="73">
        <v>40</v>
      </c>
      <c r="E55" s="71">
        <f>0.4*C10</f>
        <v>616.20400000000006</v>
      </c>
      <c r="F55" s="7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02" t="s">
        <v>59</v>
      </c>
      <c r="B56" s="188"/>
      <c r="C56" s="188"/>
      <c r="D56" s="189"/>
      <c r="E56" s="75">
        <f>SUM(E54:E55)</f>
        <v>2016.6676363636366</v>
      </c>
      <c r="F56" s="76"/>
      <c r="G56" s="1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06" t="s">
        <v>60</v>
      </c>
      <c r="B58" s="188"/>
      <c r="C58" s="188"/>
      <c r="D58" s="188"/>
      <c r="E58" s="189"/>
      <c r="F58" s="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187" t="s">
        <v>61</v>
      </c>
      <c r="B59" s="188"/>
      <c r="C59" s="188"/>
      <c r="D59" s="188"/>
      <c r="E59" s="189"/>
      <c r="F59" s="4"/>
      <c r="G59" s="3"/>
      <c r="H59" s="77"/>
      <c r="I59" s="77"/>
      <c r="J59" s="11"/>
      <c r="K59" s="7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06"/>
      <c r="B60" s="188"/>
      <c r="C60" s="189"/>
      <c r="D60" s="13" t="s">
        <v>55</v>
      </c>
      <c r="E60" s="13" t="s">
        <v>56</v>
      </c>
      <c r="F60" s="1"/>
      <c r="G60" s="3"/>
      <c r="H60" s="11"/>
      <c r="I60" s="11"/>
      <c r="J60" s="78"/>
      <c r="K60" s="3"/>
      <c r="L60" s="3"/>
      <c r="M60" s="77"/>
      <c r="N60" s="3"/>
      <c r="O60" s="3"/>
      <c r="P60" s="3"/>
      <c r="Q60" s="3"/>
      <c r="R60" s="78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195" t="s">
        <v>62</v>
      </c>
      <c r="B61" s="188"/>
      <c r="C61" s="189"/>
      <c r="D61" s="79">
        <f>1/12</f>
        <v>8.3333333333333329E-2</v>
      </c>
      <c r="E61" s="71">
        <f>E56*D61</f>
        <v>168.05563636363638</v>
      </c>
      <c r="F61" s="74"/>
      <c r="G61" s="8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190" t="s">
        <v>63</v>
      </c>
      <c r="B62" s="188"/>
      <c r="C62" s="189"/>
      <c r="D62" s="79">
        <v>0.33329999999999999</v>
      </c>
      <c r="E62" s="71">
        <f>(E56*D62)/12</f>
        <v>56.0129436</v>
      </c>
      <c r="F62" s="74"/>
      <c r="G62" s="8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02" t="s">
        <v>47</v>
      </c>
      <c r="B63" s="188"/>
      <c r="C63" s="188"/>
      <c r="D63" s="189"/>
      <c r="E63" s="75">
        <f>SUM(E61:E62)</f>
        <v>224.06857996363638</v>
      </c>
      <c r="F63" s="76"/>
      <c r="G63" s="3"/>
      <c r="H63" s="3"/>
      <c r="I63" s="3"/>
      <c r="J63" s="3"/>
      <c r="K63" s="3"/>
      <c r="L63" s="78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6"/>
      <c r="B64" s="26"/>
      <c r="C64" s="26"/>
      <c r="D64" s="26"/>
      <c r="E64" s="26"/>
      <c r="F64" s="2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187" t="s">
        <v>64</v>
      </c>
      <c r="B65" s="188"/>
      <c r="C65" s="188"/>
      <c r="D65" s="188"/>
      <c r="E65" s="189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190" t="s">
        <v>65</v>
      </c>
      <c r="B66" s="189"/>
      <c r="C66" s="71">
        <f>E56+E63</f>
        <v>2240.7362163272728</v>
      </c>
      <c r="D66" s="13" t="s">
        <v>55</v>
      </c>
      <c r="E66" s="13" t="s">
        <v>56</v>
      </c>
      <c r="F66" s="8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190" t="s">
        <v>66</v>
      </c>
      <c r="B67" s="188"/>
      <c r="C67" s="189"/>
      <c r="D67" s="36">
        <v>0.2</v>
      </c>
      <c r="E67" s="82">
        <f t="shared" ref="E67:E73" si="0">$C$66*D67</f>
        <v>448.14724326545456</v>
      </c>
      <c r="F67" s="8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190" t="s">
        <v>67</v>
      </c>
      <c r="B68" s="188"/>
      <c r="C68" s="189"/>
      <c r="D68" s="36">
        <v>2.5000000000000001E-2</v>
      </c>
      <c r="E68" s="82">
        <f t="shared" si="0"/>
        <v>56.01840540818182</v>
      </c>
      <c r="F68" s="8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190" t="s">
        <v>68</v>
      </c>
      <c r="B69" s="188"/>
      <c r="C69" s="189"/>
      <c r="D69" s="36">
        <v>0.03</v>
      </c>
      <c r="E69" s="82">
        <f t="shared" si="0"/>
        <v>67.222086489818182</v>
      </c>
      <c r="F69" s="83"/>
      <c r="G69" s="8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190" t="s">
        <v>69</v>
      </c>
      <c r="B70" s="188"/>
      <c r="C70" s="189"/>
      <c r="D70" s="36">
        <v>1.4999999999999999E-2</v>
      </c>
      <c r="E70" s="82">
        <f t="shared" si="0"/>
        <v>33.611043244909091</v>
      </c>
      <c r="F70" s="8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190" t="s">
        <v>70</v>
      </c>
      <c r="B71" s="188"/>
      <c r="C71" s="189"/>
      <c r="D71" s="86">
        <v>0.01</v>
      </c>
      <c r="E71" s="82">
        <f t="shared" si="0"/>
        <v>22.40736216327273</v>
      </c>
      <c r="F71" s="8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190" t="s">
        <v>71</v>
      </c>
      <c r="B72" s="188"/>
      <c r="C72" s="189"/>
      <c r="D72" s="86">
        <v>6.0000000000000001E-3</v>
      </c>
      <c r="E72" s="82">
        <f t="shared" si="0"/>
        <v>13.444417297963637</v>
      </c>
      <c r="F72" s="8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190" t="s">
        <v>72</v>
      </c>
      <c r="B73" s="188"/>
      <c r="C73" s="189"/>
      <c r="D73" s="86">
        <v>2E-3</v>
      </c>
      <c r="E73" s="82">
        <f t="shared" si="0"/>
        <v>4.4814724326545461</v>
      </c>
      <c r="F73" s="8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202" t="s">
        <v>73</v>
      </c>
      <c r="B74" s="188"/>
      <c r="C74" s="189"/>
      <c r="D74" s="87">
        <f t="shared" ref="D74:E74" si="1">SUM(D67:D73)</f>
        <v>0.28800000000000003</v>
      </c>
      <c r="E74" s="88">
        <f t="shared" si="1"/>
        <v>645.33203030225445</v>
      </c>
      <c r="F74" s="8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190" t="s">
        <v>74</v>
      </c>
      <c r="B75" s="188"/>
      <c r="C75" s="189"/>
      <c r="D75" s="90">
        <v>0.08</v>
      </c>
      <c r="E75" s="91">
        <f>C66*D75</f>
        <v>179.25889730618184</v>
      </c>
      <c r="F75" s="83"/>
      <c r="G75" s="85"/>
      <c r="H75" s="3"/>
      <c r="I75" s="3"/>
      <c r="J75" s="9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202" t="s">
        <v>47</v>
      </c>
      <c r="B76" s="188"/>
      <c r="C76" s="189"/>
      <c r="D76" s="87">
        <f t="shared" ref="D76:E76" si="2">SUM(D74:D75)</f>
        <v>0.36800000000000005</v>
      </c>
      <c r="E76" s="88">
        <f t="shared" si="2"/>
        <v>824.59092760843623</v>
      </c>
      <c r="F76" s="8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26"/>
      <c r="B77" s="26"/>
      <c r="C77" s="26"/>
      <c r="D77" s="26"/>
      <c r="E77" s="26"/>
      <c r="F77" s="2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187" t="s">
        <v>75</v>
      </c>
      <c r="B78" s="188"/>
      <c r="C78" s="188"/>
      <c r="D78" s="188"/>
      <c r="E78" s="189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213"/>
      <c r="B79" s="188"/>
      <c r="C79" s="188"/>
      <c r="D79" s="189"/>
      <c r="E79" s="13" t="s">
        <v>56</v>
      </c>
      <c r="F79" s="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190" t="s">
        <v>76</v>
      </c>
      <c r="B80" s="188"/>
      <c r="C80" s="188"/>
      <c r="D80" s="189"/>
      <c r="E80" s="93">
        <f>(D15*C15*D47)-(0.06*E54)</f>
        <v>167.97218181818181</v>
      </c>
      <c r="F80" s="94"/>
      <c r="G80" s="9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190" t="s">
        <v>77</v>
      </c>
      <c r="B81" s="188"/>
      <c r="C81" s="188"/>
      <c r="D81" s="189"/>
      <c r="E81" s="93">
        <f>((C13*D13)*D47)-(((C13*D13)*D47)*E13)</f>
        <v>402.79679999999996</v>
      </c>
      <c r="F81" s="9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190" t="s">
        <v>78</v>
      </c>
      <c r="B82" s="188"/>
      <c r="C82" s="188"/>
      <c r="D82" s="189"/>
      <c r="E82" s="93">
        <f>D18</f>
        <v>19.420000000000002</v>
      </c>
      <c r="F82" s="9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190" t="s">
        <v>79</v>
      </c>
      <c r="B83" s="188"/>
      <c r="C83" s="188"/>
      <c r="D83" s="189"/>
      <c r="E83" s="97"/>
      <c r="F83" s="9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190" t="s">
        <v>80</v>
      </c>
      <c r="B84" s="188"/>
      <c r="C84" s="188"/>
      <c r="D84" s="189"/>
      <c r="E84" s="97"/>
      <c r="F84" s="9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202" t="s">
        <v>47</v>
      </c>
      <c r="B85" s="188"/>
      <c r="C85" s="188"/>
      <c r="D85" s="189"/>
      <c r="E85" s="98">
        <f>SUM(E80:E84)</f>
        <v>590.18898181818179</v>
      </c>
      <c r="F85" s="9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100"/>
      <c r="B86" s="100"/>
      <c r="C86" s="100"/>
      <c r="D86" s="100"/>
      <c r="E86" s="99"/>
      <c r="F86" s="9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206" t="s">
        <v>81</v>
      </c>
      <c r="B87" s="188"/>
      <c r="C87" s="188"/>
      <c r="D87" s="188"/>
      <c r="E87" s="189"/>
      <c r="F87" s="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206"/>
      <c r="B88" s="188"/>
      <c r="C88" s="188"/>
      <c r="D88" s="189"/>
      <c r="E88" s="13" t="s">
        <v>56</v>
      </c>
      <c r="F88" s="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190" t="s">
        <v>61</v>
      </c>
      <c r="B89" s="188"/>
      <c r="C89" s="188"/>
      <c r="D89" s="189"/>
      <c r="E89" s="101">
        <f>E63</f>
        <v>224.06857996363638</v>
      </c>
      <c r="F89" s="10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190" t="s">
        <v>82</v>
      </c>
      <c r="B90" s="188"/>
      <c r="C90" s="188"/>
      <c r="D90" s="189"/>
      <c r="E90" s="101">
        <f>E76</f>
        <v>824.59092760843623</v>
      </c>
      <c r="F90" s="10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190" t="s">
        <v>75</v>
      </c>
      <c r="B91" s="188"/>
      <c r="C91" s="188"/>
      <c r="D91" s="189"/>
      <c r="E91" s="101">
        <f>E85</f>
        <v>590.18898181818179</v>
      </c>
      <c r="F91" s="10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202" t="s">
        <v>83</v>
      </c>
      <c r="B92" s="188"/>
      <c r="C92" s="188"/>
      <c r="D92" s="189"/>
      <c r="E92" s="103">
        <f>SUM(E89:E91)</f>
        <v>1638.8484893902546</v>
      </c>
      <c r="F92" s="104"/>
      <c r="G92" s="31"/>
      <c r="H92" s="3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26"/>
      <c r="B93" s="26"/>
      <c r="C93" s="26"/>
      <c r="D93" s="26"/>
      <c r="E93" s="26"/>
      <c r="F93" s="2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06" t="s">
        <v>84</v>
      </c>
      <c r="B94" s="188"/>
      <c r="C94" s="188"/>
      <c r="D94" s="188"/>
      <c r="E94" s="189"/>
      <c r="F94" s="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67"/>
      <c r="B95" s="105"/>
      <c r="C95" s="105"/>
      <c r="D95" s="105"/>
      <c r="E95" s="106"/>
      <c r="F95" s="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212" t="s">
        <v>85</v>
      </c>
      <c r="B96" s="188"/>
      <c r="C96" s="189"/>
      <c r="D96" s="107" t="s">
        <v>55</v>
      </c>
      <c r="E96" s="108" t="s">
        <v>56</v>
      </c>
      <c r="F96" s="109"/>
      <c r="G96" s="3"/>
      <c r="H96" s="3"/>
      <c r="I96" s="11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190" t="s">
        <v>86</v>
      </c>
      <c r="B97" s="188"/>
      <c r="C97" s="189"/>
      <c r="D97" s="28"/>
      <c r="E97" s="111">
        <f>((E56+(E92-E74))/$D45)*$C23</f>
        <v>99.461499487214496</v>
      </c>
      <c r="F97" s="11"/>
      <c r="G97" s="31"/>
      <c r="H97" s="3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214" t="s">
        <v>87</v>
      </c>
      <c r="B98" s="188"/>
      <c r="C98" s="189"/>
      <c r="D98" s="112">
        <v>0.08</v>
      </c>
      <c r="E98" s="113">
        <f>E97*D98</f>
        <v>7.95691995897716</v>
      </c>
      <c r="F98" s="11"/>
      <c r="G98" s="3"/>
      <c r="H98" s="3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14" t="s">
        <v>88</v>
      </c>
      <c r="B99" s="188"/>
      <c r="C99" s="189"/>
      <c r="D99" s="112">
        <v>0.4</v>
      </c>
      <c r="E99" s="113">
        <f>(((((E56+E63)/C21)*E21)*D98)*D99)*C23</f>
        <v>28.43046111276044</v>
      </c>
      <c r="F99" s="1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15" t="s">
        <v>89</v>
      </c>
      <c r="B100" s="188"/>
      <c r="C100" s="189"/>
      <c r="D100" s="114"/>
      <c r="E100" s="115">
        <f>SUM(E97:E99)</f>
        <v>135.84888055895209</v>
      </c>
      <c r="F100" s="116"/>
      <c r="G100" s="3"/>
      <c r="H100" s="117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118"/>
      <c r="B101" s="118"/>
      <c r="C101" s="118"/>
      <c r="D101" s="119"/>
      <c r="E101" s="120"/>
      <c r="F101" s="12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212" t="s">
        <v>90</v>
      </c>
      <c r="B102" s="188"/>
      <c r="C102" s="189"/>
      <c r="D102" s="114"/>
      <c r="E102" s="121"/>
      <c r="F102" s="1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190" t="s">
        <v>91</v>
      </c>
      <c r="B103" s="188"/>
      <c r="C103" s="189"/>
      <c r="D103" s="28"/>
      <c r="E103" s="122">
        <f>((((E92+E56)/C21)*7)/B21)*C24</f>
        <v>28.183013908416459</v>
      </c>
      <c r="F103" s="11"/>
      <c r="G103" s="3"/>
      <c r="H103" s="3"/>
      <c r="I103" s="6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214" t="s">
        <v>92</v>
      </c>
      <c r="B104" s="188"/>
      <c r="C104" s="189"/>
      <c r="D104" s="90">
        <f>D76</f>
        <v>0.36800000000000005</v>
      </c>
      <c r="E104" s="122">
        <f>E103*D104</f>
        <v>10.371349118297259</v>
      </c>
      <c r="F104" s="1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214" t="s">
        <v>93</v>
      </c>
      <c r="B105" s="188"/>
      <c r="C105" s="189"/>
      <c r="D105" s="28"/>
      <c r="E105" s="113">
        <f>(((((E56+E63)/C21)*E21)*D98)*D99)*C24</f>
        <v>28.43046111276044</v>
      </c>
      <c r="F105" s="1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15" t="s">
        <v>94</v>
      </c>
      <c r="B106" s="188"/>
      <c r="C106" s="189"/>
      <c r="D106" s="28"/>
      <c r="E106" s="115">
        <f>SUM(E103:E105)</f>
        <v>66.984824139474156</v>
      </c>
      <c r="F106" s="11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118"/>
      <c r="B107" s="118"/>
      <c r="C107" s="118"/>
      <c r="D107" s="26"/>
      <c r="E107" s="120"/>
      <c r="F107" s="12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216" t="s">
        <v>95</v>
      </c>
      <c r="B108" s="188"/>
      <c r="C108" s="189"/>
      <c r="D108" s="32"/>
      <c r="E108" s="106" t="s">
        <v>56</v>
      </c>
      <c r="F108" s="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17" t="s">
        <v>96</v>
      </c>
      <c r="B109" s="188"/>
      <c r="C109" s="189"/>
      <c r="D109" s="32"/>
      <c r="E109" s="123">
        <f>-E63*C25</f>
        <v>-4.8398813272145462</v>
      </c>
      <c r="F109" s="124"/>
      <c r="G109" s="3"/>
      <c r="H109" s="12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18" t="s">
        <v>97</v>
      </c>
      <c r="B110" s="188"/>
      <c r="C110" s="189"/>
      <c r="D110" s="60"/>
      <c r="E110" s="127">
        <f>SUM(E109)</f>
        <v>-4.8398813272145462</v>
      </c>
      <c r="F110" s="12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126"/>
      <c r="B111" s="129"/>
      <c r="C111" s="130"/>
      <c r="D111" s="60"/>
      <c r="E111" s="131"/>
      <c r="F111" s="12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19" t="s">
        <v>98</v>
      </c>
      <c r="B112" s="188"/>
      <c r="C112" s="188"/>
      <c r="D112" s="189"/>
      <c r="E112" s="106" t="s">
        <v>56</v>
      </c>
      <c r="F112" s="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190" t="s">
        <v>85</v>
      </c>
      <c r="B113" s="188"/>
      <c r="C113" s="188"/>
      <c r="D113" s="189"/>
      <c r="E113" s="115">
        <f>E100</f>
        <v>135.84888055895209</v>
      </c>
      <c r="F113" s="11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190" t="s">
        <v>90</v>
      </c>
      <c r="B114" s="188"/>
      <c r="C114" s="188"/>
      <c r="D114" s="189"/>
      <c r="E114" s="115">
        <f>E106</f>
        <v>66.984824139474156</v>
      </c>
      <c r="F114" s="11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14" t="s">
        <v>95</v>
      </c>
      <c r="B115" s="188"/>
      <c r="C115" s="188"/>
      <c r="D115" s="189"/>
      <c r="E115" s="115">
        <f>E110</f>
        <v>-4.8398813272145462</v>
      </c>
      <c r="F115" s="12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02" t="s">
        <v>99</v>
      </c>
      <c r="B116" s="188"/>
      <c r="C116" s="189"/>
      <c r="D116" s="32"/>
      <c r="E116" s="132">
        <f>SUM(E113:E115)-0.01</f>
        <v>197.98382337121168</v>
      </c>
      <c r="F116" s="12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6"/>
      <c r="B117" s="26"/>
      <c r="C117" s="26"/>
      <c r="D117" s="26"/>
      <c r="E117" s="26"/>
      <c r="F117" s="2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06" t="s">
        <v>100</v>
      </c>
      <c r="B118" s="188"/>
      <c r="C118" s="188"/>
      <c r="D118" s="188"/>
      <c r="E118" s="189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20" t="s">
        <v>101</v>
      </c>
      <c r="B119" s="221"/>
      <c r="C119" s="221"/>
      <c r="D119" s="221"/>
      <c r="E119" s="193"/>
      <c r="F119" s="4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22" t="s">
        <v>102</v>
      </c>
      <c r="B120" s="188"/>
      <c r="C120" s="188"/>
      <c r="D120" s="188"/>
      <c r="E120" s="188"/>
      <c r="F120" s="3"/>
      <c r="G120" s="3"/>
      <c r="H120" s="3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" customHeight="1">
      <c r="A121" s="133" t="s">
        <v>6</v>
      </c>
      <c r="B121" s="223" t="s">
        <v>31</v>
      </c>
      <c r="C121" s="223" t="s">
        <v>32</v>
      </c>
      <c r="D121" s="225" t="s">
        <v>103</v>
      </c>
      <c r="E121" s="18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134">
        <f>(E56+E92+E116)/D47</f>
        <v>183.49999757738584</v>
      </c>
      <c r="B122" s="224"/>
      <c r="C122" s="224"/>
      <c r="D122" s="133" t="s">
        <v>33</v>
      </c>
      <c r="E122" s="133" t="s">
        <v>34</v>
      </c>
      <c r="F122" s="135" t="s">
        <v>104</v>
      </c>
      <c r="G122" s="3"/>
      <c r="H122" s="3"/>
      <c r="I122" s="3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136" t="s">
        <v>35</v>
      </c>
      <c r="B123" s="137">
        <v>1</v>
      </c>
      <c r="C123" s="138">
        <v>30</v>
      </c>
      <c r="D123" s="139">
        <v>0.69040000000000001</v>
      </c>
      <c r="E123" s="140">
        <f t="shared" ref="E123:E131" si="3">(B123*C123)*D123</f>
        <v>20.712</v>
      </c>
      <c r="F123" s="141">
        <f>(A122*E123)/12</f>
        <v>316.72099581856793</v>
      </c>
      <c r="G123" s="3"/>
      <c r="H123" s="3"/>
      <c r="I123" s="14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" customHeight="1">
      <c r="A124" s="143" t="s">
        <v>36</v>
      </c>
      <c r="B124" s="137">
        <v>1</v>
      </c>
      <c r="C124" s="138">
        <v>1</v>
      </c>
      <c r="D124" s="139">
        <v>1</v>
      </c>
      <c r="E124" s="140">
        <f t="shared" si="3"/>
        <v>1</v>
      </c>
      <c r="F124" s="141">
        <f>(A122*E124)/12</f>
        <v>15.291666464782153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143" t="s">
        <v>37</v>
      </c>
      <c r="B125" s="138">
        <v>0.16420000000000001</v>
      </c>
      <c r="C125" s="138">
        <v>15</v>
      </c>
      <c r="D125" s="139">
        <v>0.69040000000000001</v>
      </c>
      <c r="E125" s="140">
        <f t="shared" si="3"/>
        <v>1.7004552000000002</v>
      </c>
      <c r="F125" s="141">
        <f>(A122*E125)/12</f>
        <v>26.002793756704431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143" t="s">
        <v>38</v>
      </c>
      <c r="B126" s="137">
        <v>1</v>
      </c>
      <c r="C126" s="138">
        <v>5</v>
      </c>
      <c r="D126" s="139">
        <v>0.69040000000000001</v>
      </c>
      <c r="E126" s="140">
        <f t="shared" si="3"/>
        <v>3.452</v>
      </c>
      <c r="F126" s="141">
        <f>(A122*E126)/12</f>
        <v>52.786832636427995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143" t="s">
        <v>39</v>
      </c>
      <c r="B127" s="138">
        <v>0.15310000000000001</v>
      </c>
      <c r="C127" s="138">
        <v>2</v>
      </c>
      <c r="D127" s="139">
        <v>1</v>
      </c>
      <c r="E127" s="140">
        <f t="shared" si="3"/>
        <v>0.30620000000000003</v>
      </c>
      <c r="F127" s="141">
        <f>(A122*E127)/12</f>
        <v>4.6823082715162956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143" t="s">
        <v>40</v>
      </c>
      <c r="B128" s="138">
        <v>3.0099999999999998E-2</v>
      </c>
      <c r="C128" s="138">
        <v>2</v>
      </c>
      <c r="D128" s="139">
        <v>0.69040000000000001</v>
      </c>
      <c r="E128" s="140">
        <f t="shared" si="3"/>
        <v>4.1562080000000001E-2</v>
      </c>
      <c r="F128" s="141">
        <f>(A122*E128)/12</f>
        <v>0.63555346494259302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143" t="s">
        <v>41</v>
      </c>
      <c r="B129" s="138">
        <v>1.6299999999999999E-2</v>
      </c>
      <c r="C129" s="138">
        <v>3</v>
      </c>
      <c r="D129" s="139">
        <v>1</v>
      </c>
      <c r="E129" s="140">
        <f t="shared" si="3"/>
        <v>4.8899999999999999E-2</v>
      </c>
      <c r="F129" s="141">
        <f>(A122*E129)/12</f>
        <v>0.74776249012784735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143" t="s">
        <v>42</v>
      </c>
      <c r="B130" s="137">
        <v>0.02</v>
      </c>
      <c r="C130" s="138">
        <v>1</v>
      </c>
      <c r="D130" s="139">
        <v>1</v>
      </c>
      <c r="E130" s="140">
        <f t="shared" si="3"/>
        <v>0.02</v>
      </c>
      <c r="F130" s="141">
        <f>(A122*E130)/12</f>
        <v>0.30583332929564305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143" t="s">
        <v>43</v>
      </c>
      <c r="B131" s="137">
        <v>4.0000000000000001E-3</v>
      </c>
      <c r="C131" s="138">
        <v>1</v>
      </c>
      <c r="D131" s="139">
        <v>1</v>
      </c>
      <c r="E131" s="140">
        <f t="shared" si="3"/>
        <v>4.0000000000000001E-3</v>
      </c>
      <c r="F131" s="141">
        <f>(A122*E131)/12</f>
        <v>6.1166665859128611E-2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143" t="s">
        <v>44</v>
      </c>
      <c r="B132" s="137">
        <v>4.2000000000000003E-2</v>
      </c>
      <c r="C132" s="138">
        <v>20</v>
      </c>
      <c r="D132" s="139">
        <v>0.69040000000000001</v>
      </c>
      <c r="E132" s="140">
        <v>0.06</v>
      </c>
      <c r="F132" s="141">
        <f>(A122*E132)/12</f>
        <v>0.9174999878869291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143" t="s">
        <v>45</v>
      </c>
      <c r="B133" s="138">
        <v>3.8E-3</v>
      </c>
      <c r="C133" s="138">
        <v>180</v>
      </c>
      <c r="D133" s="139">
        <v>0.69040000000000001</v>
      </c>
      <c r="E133" s="140">
        <v>1.3620000000000001</v>
      </c>
      <c r="F133" s="141">
        <f>(A122*E133)/12</f>
        <v>20.827249725033294</v>
      </c>
      <c r="G133" s="3"/>
      <c r="H133" s="14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143" t="s">
        <v>46</v>
      </c>
      <c r="B134" s="138">
        <v>2.9999999999999997E-4</v>
      </c>
      <c r="C134" s="138">
        <v>6</v>
      </c>
      <c r="D134" s="139">
        <v>1</v>
      </c>
      <c r="E134" s="140">
        <v>1.32E-2</v>
      </c>
      <c r="F134" s="141">
        <f>(A122*E134)/12</f>
        <v>0.20184999733512443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26" t="s">
        <v>47</v>
      </c>
      <c r="B135" s="188"/>
      <c r="C135" s="188"/>
      <c r="D135" s="189"/>
      <c r="E135" s="145">
        <f>SUM(E123:E134)</f>
        <v>28.72031728</v>
      </c>
      <c r="F135" s="146">
        <v>233.39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27" t="s">
        <v>105</v>
      </c>
      <c r="B136" s="188"/>
      <c r="C136" s="188"/>
      <c r="D136" s="188"/>
      <c r="E136" s="189"/>
      <c r="F136" s="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09" t="s">
        <v>106</v>
      </c>
      <c r="B137" s="188"/>
      <c r="C137" s="188"/>
      <c r="D137" s="189"/>
      <c r="E137" s="147"/>
      <c r="F137" s="2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148" t="s">
        <v>107</v>
      </c>
      <c r="B138" s="148" t="s">
        <v>108</v>
      </c>
      <c r="C138" s="149" t="s">
        <v>104</v>
      </c>
      <c r="D138" s="149" t="s">
        <v>109</v>
      </c>
      <c r="E138" s="150"/>
      <c r="F138" s="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151" t="s">
        <v>110</v>
      </c>
      <c r="B139" s="152">
        <v>4</v>
      </c>
      <c r="C139" s="152">
        <v>50</v>
      </c>
      <c r="D139" s="153">
        <f t="shared" ref="D139:D144" si="4">C139*B139</f>
        <v>200</v>
      </c>
      <c r="E139" s="154"/>
      <c r="F139" s="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151" t="s">
        <v>111</v>
      </c>
      <c r="B140" s="152">
        <v>4</v>
      </c>
      <c r="C140" s="152">
        <v>40</v>
      </c>
      <c r="D140" s="153">
        <f t="shared" si="4"/>
        <v>160</v>
      </c>
      <c r="E140" s="154"/>
      <c r="F140" s="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.75" customHeight="1">
      <c r="A141" s="151" t="s">
        <v>112</v>
      </c>
      <c r="B141" s="155">
        <v>2</v>
      </c>
      <c r="C141" s="153">
        <v>39</v>
      </c>
      <c r="D141" s="153">
        <f t="shared" si="4"/>
        <v>78</v>
      </c>
      <c r="E141" s="154"/>
      <c r="F141" s="94"/>
      <c r="G141" s="3"/>
      <c r="H141" s="3"/>
      <c r="I141" s="15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.75" customHeight="1">
      <c r="A142" s="157" t="s">
        <v>113</v>
      </c>
      <c r="B142" s="155">
        <v>1</v>
      </c>
      <c r="C142" s="153">
        <v>50</v>
      </c>
      <c r="D142" s="153">
        <f t="shared" si="4"/>
        <v>50</v>
      </c>
      <c r="E142" s="154"/>
      <c r="F142" s="94"/>
      <c r="G142" s="3"/>
      <c r="H142" s="3"/>
      <c r="I142" s="15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.75" customHeight="1">
      <c r="A143" s="157" t="s">
        <v>114</v>
      </c>
      <c r="B143" s="155">
        <v>4</v>
      </c>
      <c r="C143" s="153">
        <v>30</v>
      </c>
      <c r="D143" s="153">
        <f t="shared" si="4"/>
        <v>120</v>
      </c>
      <c r="E143" s="154"/>
      <c r="F143" s="94"/>
      <c r="G143" s="3"/>
      <c r="H143" s="3"/>
      <c r="I143" s="15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.75" customHeight="1">
      <c r="A144" s="157" t="s">
        <v>115</v>
      </c>
      <c r="B144" s="155">
        <v>48</v>
      </c>
      <c r="C144" s="153">
        <v>16</v>
      </c>
      <c r="D144" s="153">
        <f t="shared" si="4"/>
        <v>768</v>
      </c>
      <c r="E144" s="154"/>
      <c r="F144" s="94"/>
      <c r="G144" s="3"/>
      <c r="H144" s="3"/>
      <c r="I144" s="15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159" t="s">
        <v>116</v>
      </c>
      <c r="B145" s="160"/>
      <c r="C145" s="160"/>
      <c r="D145" s="153">
        <f>SUM(D139:D144)</f>
        <v>1376</v>
      </c>
      <c r="E145" s="161">
        <f>D145/12</f>
        <v>114.66666666666667</v>
      </c>
      <c r="F145" s="104"/>
      <c r="G145" s="3"/>
      <c r="H145" s="3"/>
      <c r="I145" s="16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100"/>
      <c r="B146" s="100"/>
      <c r="C146" s="100"/>
      <c r="D146" s="100"/>
      <c r="E146" s="104"/>
      <c r="F146" s="104"/>
      <c r="G146" s="3"/>
      <c r="H146" s="3"/>
      <c r="I146" s="16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100"/>
      <c r="B147" s="100"/>
      <c r="C147" s="100"/>
      <c r="D147" s="100"/>
      <c r="E147" s="26"/>
      <c r="F147" s="2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206" t="s">
        <v>117</v>
      </c>
      <c r="B148" s="188"/>
      <c r="C148" s="188"/>
      <c r="D148" s="189"/>
      <c r="E148" s="13" t="s">
        <v>56</v>
      </c>
      <c r="F148" s="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190" t="s">
        <v>118</v>
      </c>
      <c r="B149" s="188"/>
      <c r="C149" s="188"/>
      <c r="D149" s="189"/>
      <c r="E149" s="163">
        <f>E56</f>
        <v>2016.6676363636366</v>
      </c>
      <c r="F149" s="9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190" t="s">
        <v>119</v>
      </c>
      <c r="B150" s="188"/>
      <c r="C150" s="188"/>
      <c r="D150" s="189"/>
      <c r="E150" s="163">
        <f>E92</f>
        <v>1638.8484893902546</v>
      </c>
      <c r="F150" s="9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190" t="s">
        <v>120</v>
      </c>
      <c r="B151" s="188"/>
      <c r="C151" s="188"/>
      <c r="D151" s="189"/>
      <c r="E151" s="163">
        <f>E116</f>
        <v>197.98382337121168</v>
      </c>
      <c r="F151" s="9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190" t="s">
        <v>121</v>
      </c>
      <c r="B152" s="188"/>
      <c r="C152" s="188"/>
      <c r="D152" s="189"/>
      <c r="E152" s="163">
        <f>F135</f>
        <v>233.39</v>
      </c>
      <c r="F152" s="9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190" t="s">
        <v>122</v>
      </c>
      <c r="B153" s="188"/>
      <c r="C153" s="188"/>
      <c r="D153" s="189"/>
      <c r="E153" s="163">
        <f>E145</f>
        <v>114.66666666666667</v>
      </c>
      <c r="F153" s="9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202" t="s">
        <v>116</v>
      </c>
      <c r="B154" s="188"/>
      <c r="C154" s="188"/>
      <c r="D154" s="189"/>
      <c r="E154" s="103">
        <f>SUM(E149:E153)</f>
        <v>4201.5566157917692</v>
      </c>
      <c r="F154" s="10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206" t="s">
        <v>123</v>
      </c>
      <c r="B156" s="188"/>
      <c r="C156" s="188"/>
      <c r="D156" s="188"/>
      <c r="E156" s="189"/>
      <c r="F156" s="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195"/>
      <c r="B157" s="189"/>
      <c r="C157" s="13" t="s">
        <v>124</v>
      </c>
      <c r="D157" s="13" t="s">
        <v>125</v>
      </c>
      <c r="E157" s="13" t="s">
        <v>56</v>
      </c>
      <c r="F157" s="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190" t="s">
        <v>126</v>
      </c>
      <c r="B158" s="189"/>
      <c r="C158" s="71">
        <f>E154</f>
        <v>4201.5566157917692</v>
      </c>
      <c r="D158" s="36">
        <v>0.05</v>
      </c>
      <c r="E158" s="71">
        <f t="shared" ref="E158:E159" si="5">C158*D158</f>
        <v>210.07783078958846</v>
      </c>
      <c r="F158" s="7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190" t="s">
        <v>127</v>
      </c>
      <c r="B159" s="189"/>
      <c r="C159" s="71">
        <f>E154+E158</f>
        <v>4411.6344465813581</v>
      </c>
      <c r="D159" s="36">
        <v>0.1</v>
      </c>
      <c r="E159" s="71">
        <f t="shared" si="5"/>
        <v>441.16344465813586</v>
      </c>
      <c r="F159" s="7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18"/>
      <c r="B160" s="164"/>
      <c r="C160" s="164"/>
      <c r="D160" s="164"/>
      <c r="E160" s="165"/>
      <c r="F160" s="7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187" t="s">
        <v>128</v>
      </c>
      <c r="B161" s="188"/>
      <c r="C161" s="188"/>
      <c r="D161" s="188"/>
      <c r="E161" s="189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190" t="s">
        <v>129</v>
      </c>
      <c r="B162" s="189"/>
      <c r="C162" s="163">
        <f t="shared" ref="C162:C164" si="6">($C$159+$E$159)/((100-6.94)/100)</f>
        <v>5214.6979274011328</v>
      </c>
      <c r="D162" s="36">
        <v>7.0000000000000001E-3</v>
      </c>
      <c r="E162" s="166">
        <f t="shared" ref="E162:E164" si="7">C162*D162</f>
        <v>36.50288549180793</v>
      </c>
      <c r="F162" s="16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190" t="s">
        <v>130</v>
      </c>
      <c r="B163" s="189"/>
      <c r="C163" s="163">
        <f t="shared" si="6"/>
        <v>5214.6979274011328</v>
      </c>
      <c r="D163" s="36">
        <v>3.2399999999999998E-2</v>
      </c>
      <c r="E163" s="166">
        <f t="shared" si="7"/>
        <v>168.95621284779671</v>
      </c>
      <c r="F163" s="16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190" t="s">
        <v>131</v>
      </c>
      <c r="B164" s="189"/>
      <c r="C164" s="163">
        <f t="shared" si="6"/>
        <v>5214.6979274011328</v>
      </c>
      <c r="D164" s="36">
        <v>0.03</v>
      </c>
      <c r="E164" s="166">
        <f t="shared" si="7"/>
        <v>156.44093782203399</v>
      </c>
      <c r="F164" s="16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202" t="s">
        <v>132</v>
      </c>
      <c r="B165" s="188"/>
      <c r="C165" s="189"/>
      <c r="D165" s="87">
        <f t="shared" ref="D165:E165" si="8">SUM(D162:D164)</f>
        <v>6.9399999999999989E-2</v>
      </c>
      <c r="E165" s="103">
        <f t="shared" si="8"/>
        <v>361.90003616163858</v>
      </c>
      <c r="F165" s="104"/>
      <c r="G165" s="10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202" t="s">
        <v>133</v>
      </c>
      <c r="B166" s="188"/>
      <c r="C166" s="188"/>
      <c r="D166" s="168">
        <f>D158+D159+D165</f>
        <v>0.21940000000000001</v>
      </c>
      <c r="E166" s="88">
        <f>E158+E159+E165+0.01</f>
        <v>1013.1513116093629</v>
      </c>
      <c r="F166" s="8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206" t="s">
        <v>134</v>
      </c>
      <c r="B168" s="188"/>
      <c r="C168" s="188"/>
      <c r="D168" s="188"/>
      <c r="E168" s="106" t="s">
        <v>56</v>
      </c>
      <c r="F168" s="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190" t="s">
        <v>118</v>
      </c>
      <c r="B169" s="188"/>
      <c r="C169" s="188"/>
      <c r="D169" s="189"/>
      <c r="E169" s="163">
        <f>E56</f>
        <v>2016.6676363636366</v>
      </c>
      <c r="F169" s="9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190" t="s">
        <v>119</v>
      </c>
      <c r="B170" s="188"/>
      <c r="C170" s="188"/>
      <c r="D170" s="189"/>
      <c r="E170" s="163">
        <f>E92</f>
        <v>1638.8484893902546</v>
      </c>
      <c r="F170" s="9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190" t="s">
        <v>120</v>
      </c>
      <c r="B171" s="188"/>
      <c r="C171" s="188"/>
      <c r="D171" s="189"/>
      <c r="E171" s="163">
        <f>E116</f>
        <v>197.98382337121168</v>
      </c>
      <c r="F171" s="9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190" t="s">
        <v>121</v>
      </c>
      <c r="B172" s="188"/>
      <c r="C172" s="188"/>
      <c r="D172" s="189"/>
      <c r="E172" s="101">
        <f>E152</f>
        <v>233.39</v>
      </c>
      <c r="F172" s="10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190" t="s">
        <v>122</v>
      </c>
      <c r="B173" s="188"/>
      <c r="C173" s="188"/>
      <c r="D173" s="189"/>
      <c r="E173" s="169">
        <f>E145</f>
        <v>114.66666666666667</v>
      </c>
      <c r="F173" s="94"/>
      <c r="G173" s="3"/>
      <c r="H173" s="3"/>
      <c r="I173" s="3"/>
      <c r="J173" s="3"/>
      <c r="K173" s="3"/>
      <c r="L173" s="17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190" t="s">
        <v>135</v>
      </c>
      <c r="B174" s="188"/>
      <c r="C174" s="188"/>
      <c r="D174" s="189"/>
      <c r="E174" s="171">
        <f>E166</f>
        <v>1013.1513116093629</v>
      </c>
      <c r="F174" s="17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210" t="s">
        <v>136</v>
      </c>
      <c r="B175" s="188"/>
      <c r="C175" s="188"/>
      <c r="D175" s="189"/>
      <c r="E175" s="173">
        <f>SUM(E169:E174)</f>
        <v>5214.7079274011321</v>
      </c>
      <c r="F175" s="174"/>
      <c r="G175" s="66"/>
      <c r="H175" s="124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5.75" customHeight="1">
      <c r="A176" s="175"/>
      <c r="B176" s="175"/>
      <c r="C176" s="175"/>
      <c r="D176" s="175"/>
      <c r="E176" s="176"/>
      <c r="F176" s="174"/>
      <c r="G176" s="66"/>
      <c r="H176" s="124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5.75" customHeight="1">
      <c r="A177" s="211" t="s">
        <v>137</v>
      </c>
      <c r="B177" s="189"/>
      <c r="C177" s="177" t="s">
        <v>138</v>
      </c>
      <c r="D177" s="178" t="s">
        <v>139</v>
      </c>
      <c r="E177" s="179" t="s">
        <v>140</v>
      </c>
      <c r="F177" s="174"/>
      <c r="G177" s="66"/>
      <c r="H177" s="124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5.75" customHeight="1">
      <c r="A178" s="212" t="s">
        <v>141</v>
      </c>
      <c r="B178" s="189"/>
      <c r="C178" s="107">
        <v>3</v>
      </c>
      <c r="D178" s="180">
        <v>15644.13</v>
      </c>
      <c r="E178" s="181">
        <f>D178*12</f>
        <v>187729.56</v>
      </c>
      <c r="F178" s="174"/>
      <c r="G178" s="66"/>
      <c r="H178" s="124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5.75" customHeight="1">
      <c r="A179" s="182"/>
      <c r="B179" s="182"/>
      <c r="C179" s="182"/>
      <c r="D179" s="182"/>
      <c r="E179" s="174"/>
      <c r="F179" s="174"/>
      <c r="G179" s="66"/>
      <c r="H179" s="124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5.75" customHeight="1">
      <c r="A180" s="182"/>
      <c r="B180" s="182"/>
      <c r="C180" s="182"/>
      <c r="D180" s="182"/>
      <c r="E180" s="174"/>
      <c r="F180" s="174"/>
      <c r="G180" s="66"/>
      <c r="H180" s="124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5.75" customHeight="1">
      <c r="A181" s="182"/>
      <c r="B181" s="182"/>
      <c r="C181" s="182"/>
      <c r="D181" s="182"/>
      <c r="E181" s="174"/>
      <c r="F181" s="174"/>
      <c r="G181" s="66"/>
      <c r="H181" s="124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5.75" customHeight="1">
      <c r="A182" s="182"/>
      <c r="B182" s="182"/>
      <c r="C182" s="182"/>
      <c r="D182" s="182"/>
      <c r="E182" s="174"/>
      <c r="F182" s="174"/>
      <c r="G182" s="66"/>
      <c r="H182" s="124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5.75" customHeight="1">
      <c r="A183" s="182"/>
      <c r="B183" s="182"/>
      <c r="C183" s="182"/>
      <c r="D183" s="182"/>
      <c r="E183" s="174"/>
      <c r="F183" s="174"/>
      <c r="G183" s="3"/>
      <c r="H183" s="1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126">
    <mergeCell ref="A119:E119"/>
    <mergeCell ref="A120:E120"/>
    <mergeCell ref="B121:B122"/>
    <mergeCell ref="C121:C122"/>
    <mergeCell ref="D121:E121"/>
    <mergeCell ref="A135:D135"/>
    <mergeCell ref="A136:E136"/>
    <mergeCell ref="A108:C108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97:C97"/>
    <mergeCell ref="A98:C98"/>
    <mergeCell ref="A99:C99"/>
    <mergeCell ref="A100:C100"/>
    <mergeCell ref="A102:C102"/>
    <mergeCell ref="A103:C103"/>
    <mergeCell ref="A104:C104"/>
    <mergeCell ref="A105:C105"/>
    <mergeCell ref="A106:C106"/>
    <mergeCell ref="A85:D85"/>
    <mergeCell ref="A87:E87"/>
    <mergeCell ref="A88:D88"/>
    <mergeCell ref="A89:D89"/>
    <mergeCell ref="A90:D90"/>
    <mergeCell ref="A91:D91"/>
    <mergeCell ref="A92:D92"/>
    <mergeCell ref="A94:E94"/>
    <mergeCell ref="A96:C96"/>
    <mergeCell ref="A172:D172"/>
    <mergeCell ref="A173:D173"/>
    <mergeCell ref="A174:D174"/>
    <mergeCell ref="A175:D175"/>
    <mergeCell ref="A177:B177"/>
    <mergeCell ref="A178:B178"/>
    <mergeCell ref="A163:B163"/>
    <mergeCell ref="A164:B164"/>
    <mergeCell ref="A165:C165"/>
    <mergeCell ref="A166:C166"/>
    <mergeCell ref="A168:D168"/>
    <mergeCell ref="A169:D169"/>
    <mergeCell ref="A170:D170"/>
    <mergeCell ref="A153:D153"/>
    <mergeCell ref="A154:D154"/>
    <mergeCell ref="A156:E156"/>
    <mergeCell ref="A157:B157"/>
    <mergeCell ref="A158:B158"/>
    <mergeCell ref="A159:B159"/>
    <mergeCell ref="A161:E161"/>
    <mergeCell ref="A162:B162"/>
    <mergeCell ref="A171:D171"/>
    <mergeCell ref="A66:B66"/>
    <mergeCell ref="A67:C67"/>
    <mergeCell ref="A68:C68"/>
    <mergeCell ref="A137:D137"/>
    <mergeCell ref="A148:D148"/>
    <mergeCell ref="A149:D149"/>
    <mergeCell ref="A150:D150"/>
    <mergeCell ref="A151:D151"/>
    <mergeCell ref="A152:D152"/>
    <mergeCell ref="A69:C69"/>
    <mergeCell ref="A70:C70"/>
    <mergeCell ref="A71:C71"/>
    <mergeCell ref="A72:C72"/>
    <mergeCell ref="A73:C73"/>
    <mergeCell ref="A74:C74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55:C55"/>
    <mergeCell ref="A56:D56"/>
    <mergeCell ref="A58:E58"/>
    <mergeCell ref="A59:E59"/>
    <mergeCell ref="A60:C60"/>
    <mergeCell ref="A61:C61"/>
    <mergeCell ref="A62:C62"/>
    <mergeCell ref="A63:D63"/>
    <mergeCell ref="A65:E65"/>
    <mergeCell ref="A43:D43"/>
    <mergeCell ref="A45:C45"/>
    <mergeCell ref="A46:C46"/>
    <mergeCell ref="A47:C47"/>
    <mergeCell ref="I47:L47"/>
    <mergeCell ref="A48:C48"/>
    <mergeCell ref="A50:E50"/>
    <mergeCell ref="A52:E52"/>
    <mergeCell ref="A54:C54"/>
    <mergeCell ref="A15:B15"/>
    <mergeCell ref="A18:B18"/>
    <mergeCell ref="A20:B20"/>
    <mergeCell ref="A22:C22"/>
    <mergeCell ref="A25:B25"/>
    <mergeCell ref="A28:E28"/>
    <mergeCell ref="A29:A30"/>
    <mergeCell ref="B29:B30"/>
    <mergeCell ref="C29:C30"/>
    <mergeCell ref="D29:E29"/>
    <mergeCell ref="A7:B7"/>
    <mergeCell ref="C7:E7"/>
    <mergeCell ref="A8:B8"/>
    <mergeCell ref="C9:E9"/>
    <mergeCell ref="C10:E10"/>
    <mergeCell ref="A9:B9"/>
    <mergeCell ref="A12:B12"/>
    <mergeCell ref="A13:B13"/>
    <mergeCell ref="A14:B14"/>
    <mergeCell ref="A1:E1"/>
    <mergeCell ref="B2:D2"/>
    <mergeCell ref="A3:E3"/>
    <mergeCell ref="A4:B4"/>
    <mergeCell ref="C4:E4"/>
    <mergeCell ref="A5:B5"/>
    <mergeCell ref="C5:E5"/>
    <mergeCell ref="A6:B6"/>
    <mergeCell ref="C6:E6"/>
  </mergeCells>
  <conditionalFormatting sqref="E13">
    <cfRule type="notContainsBlanks" dxfId="0" priority="1">
      <formula>LEN(TRIM(E13))&gt;0</formula>
    </cfRule>
  </conditionalFormatting>
  <pageMargins left="0.25" right="0.25" top="0.75" bottom="0.75" header="0" footer="0"/>
  <pageSetup paperSize="9" scale="1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8h Limpeza e Higienização LP</vt:lpstr>
      <vt:lpstr>'8h Limpeza e Higienização LP'!Area_de_impressao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Admin</cp:lastModifiedBy>
  <cp:lastPrinted>2024-01-26T14:30:44Z</cp:lastPrinted>
  <dcterms:created xsi:type="dcterms:W3CDTF">2017-08-17T21:14:09Z</dcterms:created>
  <dcterms:modified xsi:type="dcterms:W3CDTF">2024-01-26T14:36:37Z</dcterms:modified>
</cp:coreProperties>
</file>