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20730" windowHeight="11760"/>
  </bookViews>
  <sheets>
    <sheet name="Oficial de manutenção LP" sheetId="1" r:id="rId1"/>
    <sheet name="MÓDULO 5 - INSUMOS DIVERSOS" sheetId="2" r:id="rId2"/>
  </sheets>
  <calcPr calcId="144525"/>
  <extLst>
    <ext uri="GoogleSheetsCustomDataVersion2">
      <go:sheetsCustomData xmlns:go="http://customooxmlschemas.google.com/" r:id="rId6" roundtripDataChecksum="iX9zqKrRD8PTeOCamU1vGmCrWIxEfc6DZZHXnx27Y1k="/>
    </ext>
  </extLst>
</workbook>
</file>

<file path=xl/calcChain.xml><?xml version="1.0" encoding="utf-8"?>
<calcChain xmlns="http://schemas.openxmlformats.org/spreadsheetml/2006/main">
  <c r="D55" i="2" l="1"/>
  <c r="F55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3" i="2"/>
  <c r="E3" i="2" s="1"/>
  <c r="D179" i="1"/>
  <c r="D163" i="1"/>
  <c r="D164" i="1" s="1"/>
  <c r="E142" i="1"/>
  <c r="E141" i="1"/>
  <c r="E140" i="1"/>
  <c r="E139" i="1"/>
  <c r="E138" i="1"/>
  <c r="D134" i="1"/>
  <c r="C134" i="1"/>
  <c r="B134" i="1"/>
  <c r="E134" i="1" s="1"/>
  <c r="D133" i="1"/>
  <c r="C133" i="1"/>
  <c r="B133" i="1"/>
  <c r="E133" i="1" s="1"/>
  <c r="D132" i="1"/>
  <c r="C132" i="1"/>
  <c r="B132" i="1"/>
  <c r="E132" i="1" s="1"/>
  <c r="E131" i="1"/>
  <c r="D131" i="1"/>
  <c r="C131" i="1"/>
  <c r="B131" i="1"/>
  <c r="D130" i="1"/>
  <c r="E130" i="1" s="1"/>
  <c r="C130" i="1"/>
  <c r="B130" i="1"/>
  <c r="E129" i="1"/>
  <c r="D129" i="1"/>
  <c r="C129" i="1"/>
  <c r="B129" i="1"/>
  <c r="D128" i="1"/>
  <c r="C128" i="1"/>
  <c r="B128" i="1"/>
  <c r="E128" i="1" s="1"/>
  <c r="D127" i="1"/>
  <c r="C127" i="1"/>
  <c r="B127" i="1"/>
  <c r="E127" i="1" s="1"/>
  <c r="D126" i="1"/>
  <c r="C126" i="1"/>
  <c r="B126" i="1"/>
  <c r="E126" i="1" s="1"/>
  <c r="E125" i="1"/>
  <c r="D125" i="1"/>
  <c r="C125" i="1"/>
  <c r="B125" i="1"/>
  <c r="D124" i="1"/>
  <c r="E124" i="1" s="1"/>
  <c r="C124" i="1"/>
  <c r="B124" i="1"/>
  <c r="E123" i="1"/>
  <c r="E135" i="1" s="1"/>
  <c r="D123" i="1"/>
  <c r="C123" i="1"/>
  <c r="B123" i="1"/>
  <c r="E85" i="1"/>
  <c r="E91" i="1" s="1"/>
  <c r="E82" i="1"/>
  <c r="E81" i="1"/>
  <c r="E80" i="1"/>
  <c r="D74" i="1"/>
  <c r="D76" i="1" s="1"/>
  <c r="D104" i="1" s="1"/>
  <c r="D61" i="1"/>
  <c r="E55" i="1"/>
  <c r="E54" i="1"/>
  <c r="E56" i="1" s="1"/>
  <c r="E42" i="1"/>
  <c r="E41" i="1"/>
  <c r="E40" i="1"/>
  <c r="E39" i="1"/>
  <c r="E38" i="1"/>
  <c r="E37" i="1"/>
  <c r="E36" i="1"/>
  <c r="E35" i="1"/>
  <c r="E34" i="1"/>
  <c r="E33" i="1"/>
  <c r="E32" i="1"/>
  <c r="E31" i="1"/>
  <c r="E43" i="1" s="1"/>
  <c r="C26" i="1"/>
  <c r="E21" i="1"/>
  <c r="E62" i="1" l="1"/>
  <c r="E61" i="1"/>
  <c r="E167" i="1"/>
  <c r="E147" i="1"/>
  <c r="E52" i="2"/>
  <c r="C143" i="1" s="1"/>
  <c r="E143" i="1" s="1"/>
  <c r="E144" i="1" s="1"/>
  <c r="E151" i="1" s="1"/>
  <c r="E171" i="1" s="1"/>
  <c r="E63" i="1" l="1"/>
  <c r="E109" i="1" l="1"/>
  <c r="E110" i="1" s="1"/>
  <c r="E115" i="1" s="1"/>
  <c r="E89" i="1"/>
  <c r="E99" i="1"/>
  <c r="E105" i="1"/>
  <c r="C66" i="1"/>
  <c r="E75" i="1" l="1"/>
  <c r="E70" i="1"/>
  <c r="E69" i="1"/>
  <c r="E68" i="1"/>
  <c r="E73" i="1"/>
  <c r="E67" i="1"/>
  <c r="E72" i="1"/>
  <c r="E71" i="1"/>
  <c r="E74" i="1" l="1"/>
  <c r="E76" i="1" s="1"/>
  <c r="E90" i="1" s="1"/>
  <c r="E92" i="1" s="1"/>
  <c r="E168" i="1" l="1"/>
  <c r="E148" i="1"/>
  <c r="E97" i="1"/>
  <c r="E103" i="1"/>
  <c r="E104" i="1" l="1"/>
  <c r="E106" i="1"/>
  <c r="E114" i="1" s="1"/>
  <c r="E98" i="1"/>
  <c r="E100" i="1"/>
  <c r="E113" i="1" l="1"/>
  <c r="E116" i="1" s="1"/>
  <c r="A122" i="1"/>
  <c r="F130" i="1" l="1"/>
  <c r="F124" i="1"/>
  <c r="F131" i="1"/>
  <c r="F125" i="1"/>
  <c r="F132" i="1"/>
  <c r="F126" i="1"/>
  <c r="F133" i="1"/>
  <c r="F127" i="1"/>
  <c r="F134" i="1"/>
  <c r="F128" i="1"/>
  <c r="F129" i="1"/>
  <c r="F123" i="1"/>
  <c r="F135" i="1" s="1"/>
  <c r="E150" i="1" s="1"/>
  <c r="E170" i="1" s="1"/>
  <c r="E169" i="1"/>
  <c r="E149" i="1"/>
  <c r="E152" i="1" l="1"/>
  <c r="C156" i="1" l="1"/>
  <c r="E156" i="1" s="1"/>
  <c r="C157" i="1" s="1"/>
  <c r="C160" i="1" l="1"/>
  <c r="E160" i="1" s="1"/>
  <c r="E163" i="1" s="1"/>
  <c r="E164" i="1" s="1"/>
  <c r="E172" i="1" s="1"/>
  <c r="E173" i="1" s="1"/>
  <c r="D177" i="1" s="1"/>
  <c r="E157" i="1"/>
  <c r="C162" i="1"/>
  <c r="E162" i="1" s="1"/>
  <c r="C161" i="1"/>
  <c r="E161" i="1" s="1"/>
  <c r="E178" i="1" l="1"/>
  <c r="E179" i="1"/>
</calcChain>
</file>

<file path=xl/sharedStrings.xml><?xml version="1.0" encoding="utf-8"?>
<sst xmlns="http://schemas.openxmlformats.org/spreadsheetml/2006/main" count="252" uniqueCount="198">
  <si>
    <t>PREFEITURA MUNICIPAL DE SANTO ANTÔNIO DA PATRULHA - RS</t>
  </si>
  <si>
    <t>PLANILHA - OFICIAL DE MANUTENÇÃO PREDIAL 2023 - SEMED</t>
  </si>
  <si>
    <t>Dados da CCT</t>
  </si>
  <si>
    <t>Município/UF</t>
  </si>
  <si>
    <t>Santo Antônio da Patrulha/RS</t>
  </si>
  <si>
    <t>Serviço</t>
  </si>
  <si>
    <t>Manutenção predial</t>
  </si>
  <si>
    <t>Categoria</t>
  </si>
  <si>
    <t>Auxiliar de manutenção predial</t>
  </si>
  <si>
    <t>CBO</t>
  </si>
  <si>
    <t>CCT nº</t>
  </si>
  <si>
    <t>RS000044/2023</t>
  </si>
  <si>
    <t>Data base</t>
  </si>
  <si>
    <t>1º de janeiro</t>
  </si>
  <si>
    <t xml:space="preserve">Salário normativo </t>
  </si>
  <si>
    <t>Vale-alimentação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</si>
  <si>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</si>
  <si>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</si>
  <si>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</si>
  <si>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</si>
  <si>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</si>
  <si>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</si>
  <si>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</si>
  <si>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</si>
  <si>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</si>
  <si>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</si>
  <si>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</si>
  <si>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</si>
  <si>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</si>
  <si>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</si>
  <si>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</si>
  <si>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</si>
  <si>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</si>
  <si>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</si>
  <si>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</si>
  <si>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</si>
  <si>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</si>
  <si>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</si>
  <si>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</si>
  <si>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</si>
  <si>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</si>
  <si>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</si>
  <si>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</si>
  <si>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</si>
  <si>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</si>
  <si>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</si>
  <si>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</si>
  <si>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</si>
  <si>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</si>
  <si>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</si>
  <si>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Dias úteis no ano</t>
  </si>
  <si>
    <t>Média de dias mês</t>
  </si>
  <si>
    <t>Nº de horas mês</t>
  </si>
  <si>
    <t xml:space="preserve">PLANILHA DE CUSTOS -AUX. MAN. PREDIAL 200H </t>
  </si>
  <si>
    <t>MÓDULO I - COMPOSIÇÃO DA REMUNERAÇÃO</t>
  </si>
  <si>
    <t>horas</t>
  </si>
  <si>
    <t>%</t>
  </si>
  <si>
    <t>R$</t>
  </si>
  <si>
    <t>Salário-Base</t>
  </si>
  <si>
    <t>Insalubridade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</si>
  <si>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</si>
  <si>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</si>
  <si>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</si>
  <si>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</si>
  <si>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</si>
  <si>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</si>
  <si>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</si>
  <si>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</si>
  <si>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</si>
  <si>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</si>
  <si>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</si>
  <si>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</si>
  <si>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</si>
  <si>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</si>
  <si>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</si>
  <si>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</si>
  <si>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</si>
  <si>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</si>
  <si>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</si>
  <si>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</si>
  <si>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</si>
  <si>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 (especificar)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</si>
  <si>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</si>
  <si>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</si>
  <si>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</si>
  <si>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</si>
  <si>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</si>
  <si>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</si>
  <si>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</si>
  <si>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</si>
  <si>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</si>
  <si>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</si>
  <si>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</si>
  <si>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</si>
  <si>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</si>
  <si>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</si>
  <si>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</si>
  <si>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</si>
  <si>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</si>
  <si>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</si>
  <si>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</si>
  <si>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</si>
  <si>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</si>
  <si>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</si>
  <si>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40h</t>
  </si>
  <si>
    <t>Valor</t>
  </si>
  <si>
    <t>MÓDULO 5 - INSUMOS DIVERSOS</t>
  </si>
  <si>
    <t>Valor unit.</t>
  </si>
  <si>
    <t>Durabilidade (meses)</t>
  </si>
  <si>
    <t>calça</t>
  </si>
  <si>
    <t>camiseta manga curta</t>
  </si>
  <si>
    <t>bota de segurança</t>
  </si>
  <si>
    <t>óculos de proteção</t>
  </si>
  <si>
    <t>luvas de proteção</t>
  </si>
  <si>
    <t>Materiais/Equipamentos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</si>
  <si>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</si>
  <si>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</si>
  <si>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</si>
  <si>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</si>
  <si>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</si>
  <si>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</si>
  <si>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</si>
  <si>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</si>
  <si>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</si>
  <si>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</si>
  <si>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</si>
  <si>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</si>
  <si>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</si>
  <si>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</si>
  <si>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</si>
  <si>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</si>
  <si>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</si>
  <si>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</si>
  <si>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</si>
  <si>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</si>
  <si>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mês por posto</t>
  </si>
  <si>
    <t>CUSTO  ESTIMADO DA CONTRATAÇÃO</t>
  </si>
  <si>
    <t>Custo  hora mês</t>
  </si>
  <si>
    <t>Horas totais</t>
  </si>
  <si>
    <t>Média mensal</t>
  </si>
  <si>
    <t>Descrição Materiais/Equipamentos</t>
  </si>
  <si>
    <t>Quant./ano</t>
  </si>
  <si>
    <t>Valor Médio</t>
  </si>
  <si>
    <t>R$ Anual</t>
  </si>
  <si>
    <t>Alicate de bico chato;</t>
  </si>
  <si>
    <t>Alicate de corte diagonal;</t>
  </si>
  <si>
    <t>Alicate de corte frontal;</t>
  </si>
  <si>
    <t>Alicate desencapador;</t>
  </si>
  <si>
    <t>Alicate rebitador;</t>
  </si>
  <si>
    <t>Alicate universal;</t>
  </si>
  <si>
    <t>Alicates para bombas de água antifaiscante de cobre;</t>
  </si>
  <si>
    <t>Arco de serra fixo 12”;</t>
  </si>
  <si>
    <t>Balde de pedreiro metálico 10 litros;</t>
  </si>
  <si>
    <t>Carrinho de mão 90 litros;</t>
  </si>
  <si>
    <t>Chave de Fenda 3/16” x 5” e 1/8” x 5”;</t>
  </si>
  <si>
    <t>Chave grifo 14 polegadas;</t>
  </si>
  <si>
    <t>Chave Inglesa;</t>
  </si>
  <si>
    <t>Chave Philips 1,4;</t>
  </si>
  <si>
    <t>Colher de pedreiro 08 polegadas;</t>
  </si>
  <si>
    <t>Conjunto de chaves allen de 1,5 a 10 mm;</t>
  </si>
  <si>
    <t>Conjunto de chaves combinada de 06 a 22 mm;</t>
  </si>
  <si>
    <t>Cortador de tubo telescópico capacidade de ¼” a 1.3/8”;</t>
  </si>
  <si>
    <t>Desempenadeira de aço dentada;</t>
  </si>
  <si>
    <t>Enxada larga 2,0;</t>
  </si>
  <si>
    <t>Escada tipo pintor e extensiva 4 metros;</t>
  </si>
  <si>
    <t>Esmerilhadeira industrial 1050 W;</t>
  </si>
  <si>
    <t>Espátula 12 cm em aço;</t>
  </si>
  <si>
    <t>Esquadro metálico 40 cm;</t>
  </si>
  <si>
    <t>Formão chanfrado 5/8 polegadas;</t>
  </si>
  <si>
    <t>Furadeira a bateria 12 v bivolt sem fio;</t>
  </si>
  <si>
    <t>Furadeira de impacto;</t>
  </si>
  <si>
    <t>Lápis carpinteiro;</t>
  </si>
  <si>
    <t>Lavadora alta pressão 1400 W;</t>
  </si>
  <si>
    <t>Lavadora alta pressão 1800 W;</t>
  </si>
  <si>
    <t>Lixadeira orbital 200w;</t>
  </si>
  <si>
    <t>Marreta quadrada 5 kg;</t>
  </si>
  <si>
    <t>Martelo;</t>
  </si>
  <si>
    <t>Multímetro ou alicate amperímetro para medições básicas de tensão, continuidade, corrente elétrica e resistência;</t>
  </si>
  <si>
    <t>Nível bolha em alumínio;</t>
  </si>
  <si>
    <t>Pá ajuntadeira n°04;</t>
  </si>
  <si>
    <t>Pá de corte com cabo;</t>
  </si>
  <si>
    <t>Parafusadeira 12 V;</t>
  </si>
  <si>
    <t>Picareta com cabo;</t>
  </si>
  <si>
    <t>Pistola para pintura, pulverizador;</t>
  </si>
  <si>
    <t>Prumo de parede;</t>
  </si>
  <si>
    <t>Serra com arco fixo 12 polegadas;</t>
  </si>
  <si>
    <t>Serra mármore 1450 w;</t>
  </si>
  <si>
    <t>Serra tico-tico 500 W;</t>
  </si>
  <si>
    <t>Serrote 18 polegadas;</t>
  </si>
  <si>
    <t>Serrote cabo de madeira;</t>
  </si>
  <si>
    <t>Talhadeira redonda 10 polegadas;</t>
  </si>
  <si>
    <t>Torques armador 10 polegadas;</t>
  </si>
  <si>
    <t>Trena 7,50 metros;</t>
  </si>
  <si>
    <t>Valor/l</t>
  </si>
  <si>
    <t>Km/l</t>
  </si>
  <si>
    <t>Custo/km</t>
  </si>
  <si>
    <t>Km total</t>
  </si>
  <si>
    <t>Gasolina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</si>
</sst>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_-* #,##0.0000000000_-;\-* #,##0.0000000000_-;_-* &quot;-&quot;??_-;_-@"/>
    <numFmt numFmtId="167" formatCode="0.0000"/>
    <numFmt numFmtId="168" formatCode="#,##0.00_ ;\-#,##0.00\ "/>
    <numFmt numFmtId="169" formatCode="_-* #,##0.00_-;\-* #,##0.00_-;_-* &quot;-&quot;????????_-;_-@"/>
    <numFmt numFmtId="170" formatCode="_-* #,##0.00_-;\-* #,##0.00_-;_-* &quot;-&quot;????_-;_-@"/>
    <numFmt numFmtId="171" formatCode="_-* #,##0.0000_-;\-* #,##0.0000_-;_-* &quot;-&quot;????_-;_-@"/>
    <numFmt numFmtId="172" formatCode="[$R$ -416]#,##0.00"/>
    <numFmt numFmtId="173" formatCode="_-* #,##0_-;\-* #,##0_-;_-* &quot;-&quot;??_-;_-@"/>
  </numFmts>
  <fonts count="21">
    <font>
      <sz val="11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1"/>
      <name val="Arial"/>
    </font>
    <font>
      <sz val="11"/>
      <color rgb="FF000000"/>
      <name val="Calibri"/>
    </font>
    <font>
      <sz val="12"/>
      <color rgb="FF000000"/>
      <name val="Calibri"/>
    </font>
    <font>
      <sz val="11"/>
      <color rgb="FFFF0000"/>
      <name val="Calibri"/>
    </font>
    <font>
      <sz val="26"/>
      <color rgb="FFFF0000"/>
      <name val="Calibri"/>
    </font>
    <font>
      <b/>
      <sz val="11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10"/>
      <color theme="1"/>
      <name val="Calibri"/>
    </font>
    <font>
      <sz val="10"/>
      <color rgb="FF000000"/>
      <name val="Calibri"/>
    </font>
    <font>
      <sz val="11"/>
      <color theme="1"/>
      <name val="Arial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sz val="11"/>
      <color rgb="FF000000"/>
      <name val="Calibri"/>
    </font>
    <font>
      <sz val="11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4" xfId="0" applyFont="1" applyBorder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right"/>
    </xf>
    <xf numFmtId="10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9" fontId="2" fillId="0" borderId="5" xfId="0" applyNumberFormat="1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 wrapText="1"/>
    </xf>
    <xf numFmtId="0" fontId="2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/>
    <xf numFmtId="165" fontId="2" fillId="0" borderId="0" xfId="0" applyNumberFormat="1" applyFont="1"/>
    <xf numFmtId="0" fontId="7" fillId="0" borderId="5" xfId="0" applyFont="1" applyBorder="1"/>
    <xf numFmtId="10" fontId="7" fillId="0" borderId="5" xfId="0" applyNumberFormat="1" applyFont="1" applyBorder="1"/>
    <xf numFmtId="166" fontId="2" fillId="0" borderId="0" xfId="0" applyNumberFormat="1" applyFont="1" applyAlignment="1">
      <alignment horizontal="left"/>
    </xf>
    <xf numFmtId="0" fontId="7" fillId="0" borderId="6" xfId="0" applyFont="1" applyBorder="1"/>
    <xf numFmtId="0" fontId="7" fillId="0" borderId="8" xfId="0" applyFont="1" applyBorder="1"/>
    <xf numFmtId="10" fontId="7" fillId="0" borderId="8" xfId="0" applyNumberFormat="1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center" wrapText="1"/>
    </xf>
    <xf numFmtId="10" fontId="2" fillId="0" borderId="17" xfId="0" applyNumberFormat="1" applyFont="1" applyBorder="1" applyAlignment="1">
      <alignment horizontal="center" wrapText="1"/>
    </xf>
    <xf numFmtId="167" fontId="2" fillId="0" borderId="5" xfId="0" applyNumberFormat="1" applyFont="1" applyBorder="1" applyAlignment="1">
      <alignment wrapText="1"/>
    </xf>
    <xf numFmtId="167" fontId="2" fillId="0" borderId="0" xfId="0" applyNumberFormat="1" applyFont="1" applyAlignment="1">
      <alignment wrapText="1"/>
    </xf>
    <xf numFmtId="0" fontId="2" fillId="0" borderId="14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6" xfId="0" applyFont="1" applyBorder="1" applyAlignment="1">
      <alignment horizontal="center" wrapText="1"/>
    </xf>
    <xf numFmtId="10" fontId="2" fillId="0" borderId="0" xfId="0" applyNumberFormat="1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10" fontId="2" fillId="0" borderId="5" xfId="0" applyNumberFormat="1" applyFont="1" applyBorder="1" applyAlignment="1">
      <alignment horizontal="center" wrapText="1"/>
    </xf>
    <xf numFmtId="167" fontId="4" fillId="0" borderId="5" xfId="0" applyNumberFormat="1" applyFont="1" applyBorder="1"/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0" fontId="9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2" fillId="0" borderId="3" xfId="0" applyFont="1" applyBorder="1"/>
    <xf numFmtId="165" fontId="7" fillId="0" borderId="5" xfId="0" applyNumberFormat="1" applyFont="1" applyBorder="1"/>
    <xf numFmtId="165" fontId="7" fillId="0" borderId="0" xfId="0" applyNumberFormat="1" applyFont="1"/>
    <xf numFmtId="9" fontId="7" fillId="0" borderId="5" xfId="0" applyNumberFormat="1" applyFont="1" applyBorder="1"/>
    <xf numFmtId="165" fontId="4" fillId="0" borderId="5" xfId="0" applyNumberFormat="1" applyFont="1" applyBorder="1"/>
    <xf numFmtId="165" fontId="4" fillId="0" borderId="0" xfId="0" applyNumberFormat="1" applyFont="1"/>
    <xf numFmtId="167" fontId="2" fillId="0" borderId="0" xfId="0" applyNumberFormat="1" applyFont="1"/>
    <xf numFmtId="10" fontId="2" fillId="0" borderId="0" xfId="0" applyNumberFormat="1" applyFont="1"/>
    <xf numFmtId="168" fontId="7" fillId="0" borderId="5" xfId="0" applyNumberFormat="1" applyFont="1" applyBorder="1"/>
    <xf numFmtId="168" fontId="7" fillId="0" borderId="0" xfId="0" applyNumberFormat="1" applyFont="1"/>
    <xf numFmtId="10" fontId="2" fillId="0" borderId="5" xfId="0" applyNumberFormat="1" applyFont="1" applyBorder="1"/>
    <xf numFmtId="10" fontId="4" fillId="0" borderId="5" xfId="0" applyNumberFormat="1" applyFont="1" applyBorder="1"/>
    <xf numFmtId="168" fontId="4" fillId="0" borderId="5" xfId="0" applyNumberFormat="1" applyFont="1" applyBorder="1"/>
    <xf numFmtId="168" fontId="4" fillId="0" borderId="0" xfId="0" applyNumberFormat="1" applyFont="1"/>
    <xf numFmtId="168" fontId="7" fillId="0" borderId="5" xfId="0" applyNumberFormat="1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168" fontId="4" fillId="0" borderId="5" xfId="0" applyNumberFormat="1" applyFont="1" applyBorder="1" applyAlignment="1">
      <alignment horizontal="right"/>
    </xf>
    <xf numFmtId="16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2" fillId="0" borderId="5" xfId="0" applyNumberFormat="1" applyFont="1" applyBorder="1"/>
    <xf numFmtId="4" fontId="2" fillId="0" borderId="0" xfId="0" applyNumberFormat="1" applyFont="1"/>
    <xf numFmtId="4" fontId="4" fillId="0" borderId="5" xfId="0" applyNumberFormat="1" applyFont="1" applyBorder="1"/>
    <xf numFmtId="4" fontId="4" fillId="0" borderId="0" xfId="0" applyNumberFormat="1" applyFont="1"/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0" xfId="0" applyFont="1"/>
    <xf numFmtId="165" fontId="2" fillId="0" borderId="5" xfId="0" applyNumberFormat="1" applyFont="1" applyBorder="1"/>
    <xf numFmtId="9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/>
    <xf numFmtId="2" fontId="1" fillId="0" borderId="5" xfId="0" applyNumberFormat="1" applyFont="1" applyBorder="1"/>
    <xf numFmtId="2" fontId="1" fillId="0" borderId="0" xfId="0" applyNumberFormat="1" applyFont="1"/>
    <xf numFmtId="169" fontId="2" fillId="0" borderId="0" xfId="0" applyNumberFormat="1" applyFont="1"/>
    <xf numFmtId="0" fontId="4" fillId="0" borderId="0" xfId="0" applyFont="1" applyAlignment="1">
      <alignment horizontal="right" wrapText="1"/>
    </xf>
    <xf numFmtId="9" fontId="7" fillId="0" borderId="0" xfId="0" applyNumberFormat="1" applyFont="1" applyAlignment="1">
      <alignment horizontal="center"/>
    </xf>
    <xf numFmtId="2" fontId="4" fillId="0" borderId="0" xfId="0" applyNumberFormat="1" applyFont="1"/>
    <xf numFmtId="2" fontId="9" fillId="0" borderId="5" xfId="0" applyNumberFormat="1" applyFont="1" applyBorder="1"/>
    <xf numFmtId="2" fontId="9" fillId="0" borderId="0" xfId="0" applyNumberFormat="1" applyFont="1"/>
    <xf numFmtId="0" fontId="8" fillId="0" borderId="0" xfId="0" applyFont="1"/>
    <xf numFmtId="0" fontId="4" fillId="0" borderId="2" xfId="0" applyFont="1" applyBorder="1" applyAlignment="1">
      <alignment horizontal="right" wrapText="1"/>
    </xf>
    <xf numFmtId="0" fontId="4" fillId="0" borderId="5" xfId="0" applyFont="1" applyBorder="1"/>
    <xf numFmtId="2" fontId="11" fillId="0" borderId="5" xfId="0" applyNumberFormat="1" applyFont="1" applyBorder="1"/>
    <xf numFmtId="2" fontId="11" fillId="0" borderId="0" xfId="0" applyNumberFormat="1" applyFont="1"/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2" fontId="4" fillId="0" borderId="5" xfId="0" applyNumberFormat="1" applyFont="1" applyBorder="1"/>
    <xf numFmtId="0" fontId="12" fillId="0" borderId="5" xfId="0" applyFont="1" applyBorder="1" applyAlignment="1">
      <alignment horizontal="center" wrapText="1"/>
    </xf>
    <xf numFmtId="2" fontId="12" fillId="0" borderId="5" xfId="0" applyNumberFormat="1" applyFont="1" applyBorder="1" applyAlignment="1">
      <alignment horizontal="center" wrapText="1"/>
    </xf>
    <xf numFmtId="167" fontId="13" fillId="0" borderId="5" xfId="0" applyNumberFormat="1" applyFont="1" applyBorder="1"/>
    <xf numFmtId="0" fontId="13" fillId="0" borderId="5" xfId="0" applyFont="1" applyBorder="1" applyAlignment="1">
      <alignment horizontal="left" wrapText="1"/>
    </xf>
    <xf numFmtId="167" fontId="13" fillId="0" borderId="5" xfId="0" applyNumberFormat="1" applyFont="1" applyBorder="1" applyAlignment="1">
      <alignment horizontal="center" wrapText="1"/>
    </xf>
    <xf numFmtId="167" fontId="13" fillId="0" borderId="5" xfId="0" applyNumberFormat="1" applyFont="1" applyBorder="1" applyAlignment="1">
      <alignment wrapText="1"/>
    </xf>
    <xf numFmtId="170" fontId="2" fillId="0" borderId="0" xfId="0" applyNumberFormat="1" applyFont="1"/>
    <xf numFmtId="0" fontId="13" fillId="0" borderId="5" xfId="0" applyFont="1" applyBorder="1" applyAlignment="1">
      <alignment wrapText="1"/>
    </xf>
    <xf numFmtId="171" fontId="2" fillId="0" borderId="0" xfId="0" applyNumberFormat="1" applyFont="1"/>
    <xf numFmtId="167" fontId="12" fillId="0" borderId="5" xfId="0" applyNumberFormat="1" applyFont="1" applyBorder="1"/>
    <xf numFmtId="2" fontId="12" fillId="0" borderId="5" xfId="0" applyNumberFormat="1" applyFont="1" applyBorder="1"/>
    <xf numFmtId="0" fontId="1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" fillId="2" borderId="5" xfId="0" applyNumberFormat="1" applyFont="1" applyFill="1" applyBorder="1"/>
    <xf numFmtId="0" fontId="15" fillId="0" borderId="0" xfId="0" applyFont="1" applyAlignment="1">
      <alignment wrapText="1"/>
    </xf>
    <xf numFmtId="172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" fontId="2" fillId="2" borderId="5" xfId="0" applyNumberFormat="1" applyFont="1" applyFill="1" applyBorder="1"/>
    <xf numFmtId="172" fontId="2" fillId="2" borderId="5" xfId="0" applyNumberFormat="1" applyFont="1" applyFill="1" applyBorder="1" applyAlignment="1">
      <alignment horizontal="right"/>
    </xf>
    <xf numFmtId="4" fontId="7" fillId="0" borderId="5" xfId="0" applyNumberFormat="1" applyFont="1" applyBorder="1"/>
    <xf numFmtId="4" fontId="7" fillId="0" borderId="0" xfId="0" applyNumberFormat="1" applyFont="1"/>
    <xf numFmtId="0" fontId="2" fillId="0" borderId="3" xfId="0" applyFont="1" applyBorder="1" applyAlignment="1">
      <alignment horizontal="center"/>
    </xf>
    <xf numFmtId="165" fontId="4" fillId="0" borderId="4" xfId="0" applyNumberFormat="1" applyFont="1" applyBorder="1"/>
    <xf numFmtId="2" fontId="7" fillId="0" borderId="5" xfId="0" applyNumberFormat="1" applyFont="1" applyBorder="1"/>
    <xf numFmtId="2" fontId="7" fillId="0" borderId="0" xfId="0" applyNumberFormat="1" applyFont="1"/>
    <xf numFmtId="10" fontId="4" fillId="0" borderId="4" xfId="0" applyNumberFormat="1" applyFont="1" applyBorder="1"/>
    <xf numFmtId="168" fontId="2" fillId="0" borderId="5" xfId="0" applyNumberFormat="1" applyFont="1" applyBorder="1"/>
    <xf numFmtId="168" fontId="2" fillId="0" borderId="0" xfId="0" applyNumberFormat="1" applyFont="1"/>
    <xf numFmtId="4" fontId="1" fillId="0" borderId="5" xfId="0" applyNumberFormat="1" applyFont="1" applyBorder="1"/>
    <xf numFmtId="4" fontId="11" fillId="0" borderId="0" xfId="0" applyNumberFormat="1" applyFont="1"/>
    <xf numFmtId="4" fontId="16" fillId="0" borderId="4" xfId="0" applyNumberFormat="1" applyFont="1" applyBorder="1" applyAlignment="1"/>
    <xf numFmtId="0" fontId="1" fillId="0" borderId="22" xfId="0" applyFont="1" applyBorder="1" applyAlignment="1">
      <alignment horizontal="center"/>
    </xf>
    <xf numFmtId="0" fontId="16" fillId="0" borderId="22" xfId="0" applyFont="1" applyBorder="1"/>
    <xf numFmtId="165" fontId="2" fillId="0" borderId="22" xfId="0" applyNumberFormat="1" applyFont="1" applyBorder="1" applyAlignment="1">
      <alignment horizontal="right"/>
    </xf>
    <xf numFmtId="165" fontId="16" fillId="0" borderId="22" xfId="0" applyNumberFormat="1" applyFont="1" applyBorder="1" applyAlignment="1"/>
    <xf numFmtId="173" fontId="2" fillId="0" borderId="22" xfId="0" applyNumberFormat="1" applyFont="1" applyBorder="1" applyAlignment="1">
      <alignment horizontal="right"/>
    </xf>
    <xf numFmtId="4" fontId="16" fillId="0" borderId="22" xfId="0" applyNumberFormat="1" applyFont="1" applyBorder="1" applyAlignment="1"/>
    <xf numFmtId="173" fontId="16" fillId="0" borderId="22" xfId="0" applyNumberFormat="1" applyFont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wrapText="1"/>
    </xf>
    <xf numFmtId="172" fontId="18" fillId="3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17" fillId="3" borderId="21" xfId="0" applyFont="1" applyFill="1" applyBorder="1" applyAlignment="1">
      <alignment horizontal="left"/>
    </xf>
    <xf numFmtId="172" fontId="18" fillId="3" borderId="21" xfId="0" applyNumberFormat="1" applyFont="1" applyFill="1" applyBorder="1" applyAlignment="1">
      <alignment horizontal="center"/>
    </xf>
    <xf numFmtId="0" fontId="17" fillId="3" borderId="21" xfId="0" applyFont="1" applyFill="1" applyBorder="1" applyAlignment="1">
      <alignment vertical="top"/>
    </xf>
    <xf numFmtId="0" fontId="17" fillId="3" borderId="21" xfId="0" applyFont="1" applyFill="1" applyBorder="1" applyAlignment="1"/>
    <xf numFmtId="0" fontId="17" fillId="3" borderId="21" xfId="0" applyFont="1" applyFill="1" applyBorder="1" applyAlignment="1">
      <alignment horizontal="left" vertical="top"/>
    </xf>
    <xf numFmtId="0" fontId="19" fillId="4" borderId="5" xfId="0" applyFont="1" applyFill="1" applyBorder="1" applyAlignment="1">
      <alignment horizontal="center"/>
    </xf>
    <xf numFmtId="4" fontId="1" fillId="2" borderId="27" xfId="0" applyNumberFormat="1" applyFont="1" applyFill="1" applyBorder="1"/>
    <xf numFmtId="0" fontId="20" fillId="0" borderId="0" xfId="0" applyFont="1" applyAlignment="1"/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0" fontId="2" fillId="0" borderId="5" xfId="0" applyFont="1" applyBorder="1" applyAlignment="1"/>
    <xf numFmtId="2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16" fillId="0" borderId="0" xfId="0" applyFont="1" applyAlignment="1"/>
    <xf numFmtId="0" fontId="1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1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8" xfId="0" applyFont="1" applyBorder="1"/>
    <xf numFmtId="0" fontId="6" fillId="0" borderId="7" xfId="0" applyFont="1" applyBorder="1"/>
    <xf numFmtId="0" fontId="12" fillId="0" borderId="2" xfId="0" applyFont="1" applyBorder="1" applyAlignment="1">
      <alignment horizontal="center"/>
    </xf>
    <xf numFmtId="0" fontId="12" fillId="0" borderId="20" xfId="0" applyFont="1" applyBorder="1" applyAlignment="1">
      <alignment horizontal="center" wrapText="1"/>
    </xf>
    <xf numFmtId="0" fontId="6" fillId="0" borderId="21" xfId="0" applyFont="1" applyBorder="1"/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1" xfId="0" applyFont="1" applyBorder="1"/>
    <xf numFmtId="0" fontId="6" fillId="0" borderId="1" xfId="0" applyFont="1" applyBorder="1"/>
    <xf numFmtId="0" fontId="6" fillId="0" borderId="22" xfId="0" applyFont="1" applyBorder="1"/>
    <xf numFmtId="0" fontId="2" fillId="0" borderId="23" xfId="0" applyFont="1" applyBorder="1" applyAlignment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4" fillId="0" borderId="11" xfId="0" applyFont="1" applyBorder="1" applyAlignment="1">
      <alignment horizontal="center" wrapText="1"/>
    </xf>
    <xf numFmtId="0" fontId="6" fillId="0" borderId="14" xfId="0" applyFont="1" applyBorder="1"/>
    <xf numFmtId="0" fontId="4" fillId="0" borderId="12" xfId="0" applyFont="1" applyBorder="1" applyAlignment="1">
      <alignment horizontal="center" wrapText="1"/>
    </xf>
    <xf numFmtId="0" fontId="6" fillId="0" borderId="13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0" fontId="6" fillId="0" borderId="10" xfId="0" applyFont="1" applyBorder="1"/>
    <xf numFmtId="0" fontId="4" fillId="0" borderId="19" xfId="0" applyFont="1" applyBorder="1" applyAlignment="1">
      <alignment horizontal="center"/>
    </xf>
    <xf numFmtId="0" fontId="2" fillId="0" borderId="19" xfId="0" applyFont="1" applyBorder="1"/>
    <xf numFmtId="0" fontId="1" fillId="2" borderId="24" xfId="0" applyFont="1" applyFill="1" applyBorder="1" applyAlignment="1">
      <alignment horizontal="right"/>
    </xf>
    <xf numFmtId="0" fontId="6" fillId="0" borderId="25" xfId="0" applyFont="1" applyBorder="1"/>
    <xf numFmtId="0" fontId="6" fillId="0" borderId="26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4"/>
  <sheetViews>
    <sheetView tabSelected="1" workbookViewId="0">
      <selection sqref="A1:E1"/>
    </sheetView>
  </sheetViews>
  <sheetFormatPr defaultColWidth="12.625" defaultRowHeight="15" customHeight="1"/>
  <cols>
    <col min="1" max="1" width="18.125" customWidth="1"/>
    <col min="2" max="2" width="11.25" customWidth="1"/>
    <col min="3" max="3" width="9.25" customWidth="1"/>
    <col min="4" max="4" width="10.25" customWidth="1"/>
    <col min="5" max="5" width="10.75" customWidth="1"/>
    <col min="6" max="6" width="9.625" customWidth="1"/>
    <col min="7" max="7" width="7.625" customWidth="1"/>
    <col min="8" max="8" width="8.125" customWidth="1"/>
    <col min="9" max="9" width="14.25" customWidth="1"/>
    <col min="10" max="11" width="13.625" customWidth="1"/>
    <col min="12" max="12" width="10.125" customWidth="1"/>
    <col min="13" max="13" width="14.75" customWidth="1"/>
    <col min="14" max="18" width="8" customWidth="1"/>
    <col min="19" max="26" width="7.625" customWidth="1"/>
  </cols>
  <sheetData>
    <row r="1" spans="1:26">
      <c r="A1" s="208" t="s">
        <v>0</v>
      </c>
      <c r="B1" s="201"/>
      <c r="C1" s="201"/>
      <c r="D1" s="201"/>
      <c r="E1" s="20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209" t="s">
        <v>1</v>
      </c>
      <c r="B2" s="201"/>
      <c r="C2" s="201"/>
      <c r="D2" s="201"/>
      <c r="E2" s="201"/>
      <c r="F2" s="3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2"/>
      <c r="B3" s="210"/>
      <c r="C3" s="192"/>
      <c r="D3" s="19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197" t="s">
        <v>2</v>
      </c>
      <c r="B4" s="169"/>
      <c r="C4" s="169"/>
      <c r="D4" s="169"/>
      <c r="E4" s="170"/>
      <c r="F4" s="5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89" t="s">
        <v>3</v>
      </c>
      <c r="B5" s="170"/>
      <c r="C5" s="189" t="s">
        <v>4</v>
      </c>
      <c r="D5" s="169"/>
      <c r="E5" s="170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89" t="s">
        <v>5</v>
      </c>
      <c r="B6" s="170"/>
      <c r="C6" s="189" t="s">
        <v>6</v>
      </c>
      <c r="D6" s="169"/>
      <c r="E6" s="170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89" t="s">
        <v>7</v>
      </c>
      <c r="B7" s="170"/>
      <c r="C7" s="189" t="s">
        <v>8</v>
      </c>
      <c r="D7" s="169"/>
      <c r="E7" s="170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89" t="s">
        <v>9</v>
      </c>
      <c r="B8" s="170"/>
      <c r="C8" s="189">
        <v>5143</v>
      </c>
      <c r="D8" s="169"/>
      <c r="E8" s="170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89" t="s">
        <v>10</v>
      </c>
      <c r="B9" s="170"/>
      <c r="C9" s="189" t="s">
        <v>11</v>
      </c>
      <c r="D9" s="169"/>
      <c r="E9" s="170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89" t="s">
        <v>12</v>
      </c>
      <c r="B10" s="170"/>
      <c r="C10" s="189" t="s">
        <v>13</v>
      </c>
      <c r="D10" s="169"/>
      <c r="E10" s="170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7" t="s">
        <v>14</v>
      </c>
      <c r="B11" s="8">
        <v>220</v>
      </c>
      <c r="C11" s="211">
        <v>1431.04</v>
      </c>
      <c r="D11" s="169"/>
      <c r="E11" s="170"/>
      <c r="F11" s="6"/>
      <c r="G11" s="2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6"/>
      <c r="B12" s="6"/>
      <c r="C12" s="10"/>
      <c r="D12" s="6"/>
      <c r="E12" s="6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89" t="s">
        <v>15</v>
      </c>
      <c r="B13" s="170"/>
      <c r="C13" s="11" t="s">
        <v>16</v>
      </c>
      <c r="D13" s="11" t="s">
        <v>17</v>
      </c>
      <c r="E13" s="11" t="s">
        <v>18</v>
      </c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212"/>
      <c r="B14" s="178"/>
      <c r="C14" s="12">
        <v>1</v>
      </c>
      <c r="D14" s="13">
        <v>22</v>
      </c>
      <c r="E14" s="14">
        <v>0.19</v>
      </c>
      <c r="F14" s="1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89" t="s">
        <v>19</v>
      </c>
      <c r="B15" s="170"/>
      <c r="C15" s="11" t="s">
        <v>16</v>
      </c>
      <c r="D15" s="11" t="s">
        <v>17</v>
      </c>
      <c r="E15" s="11" t="s">
        <v>18</v>
      </c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213"/>
      <c r="B16" s="170"/>
      <c r="C16" s="12">
        <v>2</v>
      </c>
      <c r="D16" s="17">
        <v>6</v>
      </c>
      <c r="E16" s="18">
        <v>0.06</v>
      </c>
      <c r="F16" s="1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6"/>
      <c r="B17" s="20"/>
      <c r="C17" s="12"/>
      <c r="D17" s="21"/>
      <c r="E17" s="18"/>
      <c r="F17" s="1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89" t="s">
        <v>20</v>
      </c>
      <c r="B18" s="170"/>
      <c r="C18" s="12"/>
      <c r="D18" s="21">
        <v>18.5</v>
      </c>
      <c r="E18" s="12"/>
      <c r="F18" s="2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5"/>
      <c r="B19" s="5"/>
      <c r="C19" s="23"/>
      <c r="D19" s="23"/>
      <c r="E19" s="23"/>
      <c r="F19" s="2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197" t="s">
        <v>21</v>
      </c>
      <c r="B20" s="170"/>
      <c r="C20" s="24" t="s">
        <v>22</v>
      </c>
      <c r="D20" s="24" t="s">
        <v>23</v>
      </c>
      <c r="E20" s="11" t="s">
        <v>24</v>
      </c>
      <c r="F20" s="3"/>
      <c r="G20" s="2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5" t="s">
        <v>25</v>
      </c>
      <c r="B21" s="26">
        <v>12</v>
      </c>
      <c r="C21" s="27">
        <v>30</v>
      </c>
      <c r="D21" s="26">
        <v>0</v>
      </c>
      <c r="E21" s="12">
        <f>C21+D21</f>
        <v>30</v>
      </c>
      <c r="F21" s="22"/>
      <c r="G21" s="2"/>
      <c r="H21" s="2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98" t="s">
        <v>26</v>
      </c>
      <c r="B22" s="169"/>
      <c r="C22" s="170"/>
      <c r="D22" s="29"/>
      <c r="E22" s="29"/>
      <c r="F22" s="23"/>
      <c r="G22" s="2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9" t="s">
        <v>27</v>
      </c>
      <c r="B23" s="29"/>
      <c r="C23" s="30">
        <v>0.55730000000000002</v>
      </c>
      <c r="D23" s="29"/>
      <c r="E23" s="29"/>
      <c r="F23" s="23"/>
      <c r="G23" s="2"/>
      <c r="H23" s="3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5" t="s">
        <v>28</v>
      </c>
      <c r="B24" s="29"/>
      <c r="C24" s="30">
        <v>6.1899999999999997E-2</v>
      </c>
      <c r="D24" s="29"/>
      <c r="E24" s="29"/>
      <c r="F24" s="23"/>
      <c r="G24" s="2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89" t="s">
        <v>29</v>
      </c>
      <c r="B25" s="170"/>
      <c r="C25" s="30">
        <v>3.0800000000000001E-2</v>
      </c>
      <c r="D25" s="29"/>
      <c r="E25" s="29"/>
      <c r="F25" s="2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9" t="s">
        <v>30</v>
      </c>
      <c r="B26" s="29"/>
      <c r="C26" s="30">
        <f>(100%-(C23+C24+C25))</f>
        <v>0.35</v>
      </c>
      <c r="D26" s="29"/>
      <c r="E26" s="29"/>
      <c r="F26" s="23"/>
      <c r="G26" s="2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32"/>
      <c r="B27" s="33"/>
      <c r="C27" s="34"/>
      <c r="D27" s="33"/>
      <c r="E27" s="33"/>
      <c r="F27" s="2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14" t="s">
        <v>31</v>
      </c>
      <c r="B28" s="215"/>
      <c r="C28" s="215"/>
      <c r="D28" s="215"/>
      <c r="E28" s="215"/>
      <c r="F28" s="35"/>
      <c r="G28" s="2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02" t="s">
        <v>7</v>
      </c>
      <c r="B29" s="202" t="s">
        <v>32</v>
      </c>
      <c r="C29" s="202" t="s">
        <v>33</v>
      </c>
      <c r="D29" s="204">
        <v>12</v>
      </c>
      <c r="E29" s="205"/>
      <c r="F29" s="3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03"/>
      <c r="B30" s="203"/>
      <c r="C30" s="203"/>
      <c r="D30" s="37" t="s">
        <v>34</v>
      </c>
      <c r="E30" s="38" t="s">
        <v>35</v>
      </c>
      <c r="F30" s="3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39" t="s">
        <v>36</v>
      </c>
      <c r="B31" s="40">
        <v>1</v>
      </c>
      <c r="C31" s="40">
        <v>30</v>
      </c>
      <c r="D31" s="41">
        <v>0.69040000000000001</v>
      </c>
      <c r="E31" s="42">
        <f t="shared" ref="E31:E42" si="0">B31*C31*D31</f>
        <v>20.712</v>
      </c>
      <c r="F31" s="4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44" t="s">
        <v>37</v>
      </c>
      <c r="B32" s="40">
        <v>1</v>
      </c>
      <c r="C32" s="40">
        <v>1</v>
      </c>
      <c r="D32" s="41">
        <v>1</v>
      </c>
      <c r="E32" s="42">
        <f t="shared" si="0"/>
        <v>1</v>
      </c>
      <c r="F32" s="4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44" t="s">
        <v>38</v>
      </c>
      <c r="B33" s="40">
        <v>0.16420000000000001</v>
      </c>
      <c r="C33" s="40">
        <v>15</v>
      </c>
      <c r="D33" s="41">
        <v>0.69040000000000001</v>
      </c>
      <c r="E33" s="42">
        <f t="shared" si="0"/>
        <v>1.7004552000000002</v>
      </c>
      <c r="F33" s="4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44" t="s">
        <v>39</v>
      </c>
      <c r="B34" s="40">
        <v>1</v>
      </c>
      <c r="C34" s="40">
        <v>5</v>
      </c>
      <c r="D34" s="41">
        <v>0.69040000000000001</v>
      </c>
      <c r="E34" s="42">
        <f t="shared" si="0"/>
        <v>3.452</v>
      </c>
      <c r="F34" s="4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44" t="s">
        <v>40</v>
      </c>
      <c r="B35" s="40">
        <v>0.15310000000000001</v>
      </c>
      <c r="C35" s="40">
        <v>2</v>
      </c>
      <c r="D35" s="41">
        <v>1</v>
      </c>
      <c r="E35" s="42">
        <f t="shared" si="0"/>
        <v>0.30620000000000003</v>
      </c>
      <c r="F35" s="4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44" t="s">
        <v>41</v>
      </c>
      <c r="B36" s="40">
        <v>3.0099999999999998E-2</v>
      </c>
      <c r="C36" s="40">
        <v>2</v>
      </c>
      <c r="D36" s="41">
        <v>0.69040000000000001</v>
      </c>
      <c r="E36" s="42">
        <f t="shared" si="0"/>
        <v>4.1562080000000001E-2</v>
      </c>
      <c r="F36" s="4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44" t="s">
        <v>42</v>
      </c>
      <c r="B37" s="40">
        <v>1.6299999999999999E-2</v>
      </c>
      <c r="C37" s="40">
        <v>3</v>
      </c>
      <c r="D37" s="41">
        <v>1</v>
      </c>
      <c r="E37" s="42">
        <f t="shared" si="0"/>
        <v>4.8899999999999999E-2</v>
      </c>
      <c r="F37" s="4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44" t="s">
        <v>43</v>
      </c>
      <c r="B38" s="40">
        <v>0.02</v>
      </c>
      <c r="C38" s="40">
        <v>1</v>
      </c>
      <c r="D38" s="41">
        <v>1</v>
      </c>
      <c r="E38" s="42">
        <f t="shared" si="0"/>
        <v>0.02</v>
      </c>
      <c r="F38" s="4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45" t="s">
        <v>44</v>
      </c>
      <c r="B39" s="46">
        <v>4.0000000000000001E-3</v>
      </c>
      <c r="C39" s="46">
        <v>1</v>
      </c>
      <c r="D39" s="47">
        <v>1</v>
      </c>
      <c r="E39" s="42">
        <f t="shared" si="0"/>
        <v>4.0000000000000001E-3</v>
      </c>
      <c r="F39" s="4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48" t="s">
        <v>45</v>
      </c>
      <c r="B40" s="49">
        <v>4.2000000000000003E-2</v>
      </c>
      <c r="C40" s="49">
        <v>20</v>
      </c>
      <c r="D40" s="50">
        <v>0.69040000000000001</v>
      </c>
      <c r="E40" s="42">
        <f t="shared" si="0"/>
        <v>0.57993600000000012</v>
      </c>
      <c r="F40" s="4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44" t="s">
        <v>46</v>
      </c>
      <c r="B41" s="40">
        <v>3.8E-3</v>
      </c>
      <c r="C41" s="40">
        <v>180</v>
      </c>
      <c r="D41" s="41">
        <v>0.69040000000000001</v>
      </c>
      <c r="E41" s="42">
        <f t="shared" si="0"/>
        <v>0.47223360000000003</v>
      </c>
      <c r="F41" s="4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45" t="s">
        <v>47</v>
      </c>
      <c r="B42" s="46">
        <v>2.9999999999999997E-4</v>
      </c>
      <c r="C42" s="46">
        <v>6</v>
      </c>
      <c r="D42" s="47">
        <v>1</v>
      </c>
      <c r="E42" s="42">
        <f t="shared" si="0"/>
        <v>1.8E-3</v>
      </c>
      <c r="F42" s="4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74" t="s">
        <v>48</v>
      </c>
      <c r="B43" s="169"/>
      <c r="C43" s="169"/>
      <c r="D43" s="170"/>
      <c r="E43" s="51">
        <f>SUM(E31:E42)</f>
        <v>28.33908688</v>
      </c>
      <c r="F43" s="4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52"/>
      <c r="B44" s="53"/>
      <c r="C44" s="53"/>
      <c r="D44" s="53"/>
      <c r="E44" s="4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06" t="s">
        <v>49</v>
      </c>
      <c r="B45" s="169"/>
      <c r="C45" s="170"/>
      <c r="D45" s="54">
        <v>12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07" t="s">
        <v>50</v>
      </c>
      <c r="B46" s="169"/>
      <c r="C46" s="170"/>
      <c r="D46" s="55">
        <v>252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89" t="s">
        <v>51</v>
      </c>
      <c r="B47" s="169"/>
      <c r="C47" s="170"/>
      <c r="D47" s="55">
        <v>21</v>
      </c>
      <c r="E47" s="2"/>
      <c r="F47" s="2"/>
      <c r="G47" s="2"/>
      <c r="H47" s="2"/>
      <c r="I47" s="200"/>
      <c r="J47" s="201"/>
      <c r="K47" s="201"/>
      <c r="L47" s="20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89" t="s">
        <v>52</v>
      </c>
      <c r="B48" s="169"/>
      <c r="C48" s="170"/>
      <c r="D48" s="56">
        <v>200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75" t="s">
        <v>53</v>
      </c>
      <c r="B50" s="169"/>
      <c r="C50" s="169"/>
      <c r="D50" s="169"/>
      <c r="E50" s="170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59"/>
      <c r="B51" s="59"/>
      <c r="C51" s="59"/>
      <c r="D51" s="59"/>
      <c r="E51" s="59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16" t="s">
        <v>54</v>
      </c>
      <c r="B52" s="169"/>
      <c r="C52" s="169"/>
      <c r="D52" s="169"/>
      <c r="E52" s="170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58"/>
      <c r="B53" s="60">
        <v>200</v>
      </c>
      <c r="C53" s="61" t="s">
        <v>55</v>
      </c>
      <c r="D53" s="11" t="s">
        <v>56</v>
      </c>
      <c r="E53" s="11" t="s">
        <v>57</v>
      </c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62" t="s">
        <v>58</v>
      </c>
      <c r="B54" s="62"/>
      <c r="C54" s="8"/>
      <c r="D54" s="29"/>
      <c r="E54" s="63">
        <f>(C11/B11)*B53</f>
        <v>1300.9454545454546</v>
      </c>
      <c r="F54" s="6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17" t="s">
        <v>59</v>
      </c>
      <c r="B55" s="169"/>
      <c r="C55" s="170"/>
      <c r="D55" s="65">
        <v>0.4</v>
      </c>
      <c r="E55" s="63">
        <f>C11*D55</f>
        <v>572.41600000000005</v>
      </c>
      <c r="F55" s="6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74" t="s">
        <v>60</v>
      </c>
      <c r="B56" s="169"/>
      <c r="C56" s="169"/>
      <c r="D56" s="170"/>
      <c r="E56" s="66">
        <f>E54+E55</f>
        <v>1873.3614545454548</v>
      </c>
      <c r="F56" s="67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75" t="s">
        <v>61</v>
      </c>
      <c r="B58" s="169"/>
      <c r="C58" s="169"/>
      <c r="D58" s="169"/>
      <c r="E58" s="170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97" t="s">
        <v>62</v>
      </c>
      <c r="B59" s="169"/>
      <c r="C59" s="169"/>
      <c r="D59" s="169"/>
      <c r="E59" s="170"/>
      <c r="F59" s="5"/>
      <c r="G59" s="2"/>
      <c r="H59" s="68"/>
      <c r="I59" s="68"/>
      <c r="J59" s="9"/>
      <c r="K59" s="6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75"/>
      <c r="B60" s="169"/>
      <c r="C60" s="170"/>
      <c r="D60" s="11" t="s">
        <v>56</v>
      </c>
      <c r="E60" s="11" t="s">
        <v>57</v>
      </c>
      <c r="F60" s="3"/>
      <c r="G60" s="2"/>
      <c r="H60" s="9"/>
      <c r="I60" s="9"/>
      <c r="J60" s="69"/>
      <c r="K60" s="2"/>
      <c r="L60" s="2"/>
      <c r="M60" s="68"/>
      <c r="N60" s="2"/>
      <c r="O60" s="2"/>
      <c r="P60" s="2"/>
      <c r="Q60" s="2"/>
      <c r="R60" s="69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98" t="s">
        <v>63</v>
      </c>
      <c r="B61" s="169"/>
      <c r="C61" s="170"/>
      <c r="D61" s="30">
        <f>1/12</f>
        <v>8.3333333333333329E-2</v>
      </c>
      <c r="E61" s="63">
        <f>E56*D61</f>
        <v>156.11345454545454</v>
      </c>
      <c r="F61" s="6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89" t="s">
        <v>64</v>
      </c>
      <c r="B62" s="169"/>
      <c r="C62" s="170"/>
      <c r="D62" s="30">
        <v>0.33329999999999999</v>
      </c>
      <c r="E62" s="63">
        <f>(E56*D62)/12</f>
        <v>52.0326144</v>
      </c>
      <c r="F62" s="6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74" t="s">
        <v>48</v>
      </c>
      <c r="B63" s="169"/>
      <c r="C63" s="169"/>
      <c r="D63" s="170"/>
      <c r="E63" s="66">
        <f>SUM(E61:E62)</f>
        <v>208.14606894545454</v>
      </c>
      <c r="F63" s="67"/>
      <c r="G63" s="2"/>
      <c r="H63" s="2"/>
      <c r="I63" s="2"/>
      <c r="J63" s="2"/>
      <c r="K63" s="2"/>
      <c r="L63" s="6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3"/>
      <c r="B64" s="23"/>
      <c r="C64" s="23"/>
      <c r="D64" s="23"/>
      <c r="E64" s="23"/>
      <c r="F64" s="2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97" t="s">
        <v>65</v>
      </c>
      <c r="B65" s="169"/>
      <c r="C65" s="169"/>
      <c r="D65" s="169"/>
      <c r="E65" s="170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89" t="s">
        <v>66</v>
      </c>
      <c r="B66" s="170"/>
      <c r="C66" s="63">
        <f>E56+E63</f>
        <v>2081.5075234909091</v>
      </c>
      <c r="D66" s="11" t="s">
        <v>56</v>
      </c>
      <c r="E66" s="11" t="s">
        <v>57</v>
      </c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89" t="s">
        <v>67</v>
      </c>
      <c r="B67" s="169"/>
      <c r="C67" s="170"/>
      <c r="D67" s="30">
        <v>0.2</v>
      </c>
      <c r="E67" s="70">
        <f t="shared" ref="E67:E73" si="1">$C$66*D67</f>
        <v>416.30150469818182</v>
      </c>
      <c r="F67" s="7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89" t="s">
        <v>68</v>
      </c>
      <c r="B68" s="169"/>
      <c r="C68" s="170"/>
      <c r="D68" s="30">
        <v>2.5000000000000001E-2</v>
      </c>
      <c r="E68" s="70">
        <f t="shared" si="1"/>
        <v>52.037688087272727</v>
      </c>
      <c r="F68" s="7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89" t="s">
        <v>69</v>
      </c>
      <c r="B69" s="169"/>
      <c r="C69" s="170"/>
      <c r="D69" s="30">
        <v>0.03</v>
      </c>
      <c r="E69" s="70">
        <f t="shared" si="1"/>
        <v>62.445225704727271</v>
      </c>
      <c r="F69" s="7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89" t="s">
        <v>70</v>
      </c>
      <c r="B70" s="169"/>
      <c r="C70" s="170"/>
      <c r="D70" s="30">
        <v>1.4999999999999999E-2</v>
      </c>
      <c r="E70" s="70">
        <f t="shared" si="1"/>
        <v>31.222612852363635</v>
      </c>
      <c r="F70" s="7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89" t="s">
        <v>71</v>
      </c>
      <c r="B71" s="169"/>
      <c r="C71" s="170"/>
      <c r="D71" s="72">
        <v>0.01</v>
      </c>
      <c r="E71" s="70">
        <f t="shared" si="1"/>
        <v>20.815075234909092</v>
      </c>
      <c r="F71" s="7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89" t="s">
        <v>72</v>
      </c>
      <c r="B72" s="169"/>
      <c r="C72" s="170"/>
      <c r="D72" s="72">
        <v>6.0000000000000001E-3</v>
      </c>
      <c r="E72" s="70">
        <f t="shared" si="1"/>
        <v>12.489045140945455</v>
      </c>
      <c r="F72" s="7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89" t="s">
        <v>73</v>
      </c>
      <c r="B73" s="169"/>
      <c r="C73" s="170"/>
      <c r="D73" s="72">
        <v>2E-3</v>
      </c>
      <c r="E73" s="70">
        <f t="shared" si="1"/>
        <v>4.1630150469818181</v>
      </c>
      <c r="F73" s="7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74" t="s">
        <v>74</v>
      </c>
      <c r="B74" s="169"/>
      <c r="C74" s="170"/>
      <c r="D74" s="73">
        <f t="shared" ref="D74:E74" si="2">SUM(D67:D73)</f>
        <v>0.28800000000000003</v>
      </c>
      <c r="E74" s="74">
        <f t="shared" si="2"/>
        <v>599.47416676538182</v>
      </c>
      <c r="F74" s="7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89" t="s">
        <v>75</v>
      </c>
      <c r="B75" s="169"/>
      <c r="C75" s="170"/>
      <c r="D75" s="72">
        <v>0.08</v>
      </c>
      <c r="E75" s="70">
        <f>C66*D75</f>
        <v>166.52060187927273</v>
      </c>
      <c r="F75" s="7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74" t="s">
        <v>48</v>
      </c>
      <c r="B76" s="169"/>
      <c r="C76" s="170"/>
      <c r="D76" s="73">
        <f t="shared" ref="D76:E76" si="3">SUM(D74:D75)</f>
        <v>0.36800000000000005</v>
      </c>
      <c r="E76" s="74">
        <f t="shared" si="3"/>
        <v>765.99476864465453</v>
      </c>
      <c r="F76" s="7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3"/>
      <c r="B77" s="23"/>
      <c r="C77" s="23"/>
      <c r="D77" s="23"/>
      <c r="E77" s="23"/>
      <c r="F77" s="2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97" t="s">
        <v>76</v>
      </c>
      <c r="B78" s="169"/>
      <c r="C78" s="169"/>
      <c r="D78" s="169"/>
      <c r="E78" s="170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99"/>
      <c r="B79" s="169"/>
      <c r="C79" s="169"/>
      <c r="D79" s="170"/>
      <c r="E79" s="11" t="s">
        <v>57</v>
      </c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89" t="s">
        <v>77</v>
      </c>
      <c r="B80" s="169"/>
      <c r="C80" s="169"/>
      <c r="D80" s="170"/>
      <c r="E80" s="76">
        <f>((D16*C16)*D47)-(E11*E17)*E16</f>
        <v>252</v>
      </c>
      <c r="F80" s="7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89" t="s">
        <v>78</v>
      </c>
      <c r="B81" s="169"/>
      <c r="C81" s="169"/>
      <c r="D81" s="170"/>
      <c r="E81" s="76">
        <f>((C14*D14)*D47)-(((C14*D14)*D47)*E14)</f>
        <v>374.22</v>
      </c>
      <c r="F81" s="7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89" t="s">
        <v>79</v>
      </c>
      <c r="B82" s="169"/>
      <c r="C82" s="169"/>
      <c r="D82" s="170"/>
      <c r="E82" s="76">
        <f>D18</f>
        <v>18.5</v>
      </c>
      <c r="F82" s="7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89" t="s">
        <v>80</v>
      </c>
      <c r="B83" s="169"/>
      <c r="C83" s="169"/>
      <c r="D83" s="170"/>
      <c r="E83" s="76"/>
      <c r="F83" s="7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89" t="s">
        <v>81</v>
      </c>
      <c r="B84" s="169"/>
      <c r="C84" s="169"/>
      <c r="D84" s="170"/>
      <c r="E84" s="76"/>
      <c r="F84" s="7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74" t="s">
        <v>48</v>
      </c>
      <c r="B85" s="169"/>
      <c r="C85" s="169"/>
      <c r="D85" s="170"/>
      <c r="E85" s="78">
        <f>SUM(E80:E84)</f>
        <v>644.72</v>
      </c>
      <c r="F85" s="79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80"/>
      <c r="B86" s="80"/>
      <c r="C86" s="80"/>
      <c r="D86" s="80"/>
      <c r="E86" s="79"/>
      <c r="F86" s="79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75" t="s">
        <v>82</v>
      </c>
      <c r="B87" s="169"/>
      <c r="C87" s="169"/>
      <c r="D87" s="169"/>
      <c r="E87" s="170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75"/>
      <c r="B88" s="169"/>
      <c r="C88" s="169"/>
      <c r="D88" s="170"/>
      <c r="E88" s="11" t="s">
        <v>57</v>
      </c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89" t="s">
        <v>62</v>
      </c>
      <c r="B89" s="169"/>
      <c r="C89" s="169"/>
      <c r="D89" s="170"/>
      <c r="E89" s="81">
        <f>E63</f>
        <v>208.14606894545454</v>
      </c>
      <c r="F89" s="8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89" t="s">
        <v>83</v>
      </c>
      <c r="B90" s="169"/>
      <c r="C90" s="169"/>
      <c r="D90" s="170"/>
      <c r="E90" s="81">
        <f>E76</f>
        <v>765.99476864465453</v>
      </c>
      <c r="F90" s="8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89" t="s">
        <v>76</v>
      </c>
      <c r="B91" s="169"/>
      <c r="C91" s="169"/>
      <c r="D91" s="170"/>
      <c r="E91" s="81">
        <f>E85</f>
        <v>644.72</v>
      </c>
      <c r="F91" s="8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74" t="s">
        <v>84</v>
      </c>
      <c r="B92" s="169"/>
      <c r="C92" s="169"/>
      <c r="D92" s="170"/>
      <c r="E92" s="83">
        <f>SUM(E89:E91)</f>
        <v>1618.860837590109</v>
      </c>
      <c r="F92" s="84"/>
      <c r="G92" s="28"/>
      <c r="H92" s="2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3"/>
      <c r="B93" s="23"/>
      <c r="C93" s="23"/>
      <c r="D93" s="23"/>
      <c r="E93" s="23"/>
      <c r="F93" s="2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75" t="s">
        <v>85</v>
      </c>
      <c r="B94" s="169"/>
      <c r="C94" s="169"/>
      <c r="D94" s="169"/>
      <c r="E94" s="170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58"/>
      <c r="B95" s="60"/>
      <c r="C95" s="60"/>
      <c r="D95" s="60"/>
      <c r="E95" s="85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90" t="s">
        <v>86</v>
      </c>
      <c r="B96" s="169"/>
      <c r="C96" s="170"/>
      <c r="D96" s="86" t="s">
        <v>56</v>
      </c>
      <c r="E96" s="87" t="s">
        <v>57</v>
      </c>
      <c r="F96" s="1"/>
      <c r="G96" s="2"/>
      <c r="H96" s="2"/>
      <c r="I96" s="8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89" t="s">
        <v>87</v>
      </c>
      <c r="B97" s="169"/>
      <c r="C97" s="170"/>
      <c r="D97" s="25"/>
      <c r="E97" s="89">
        <f>((E56+(E92-E74))/$D45)*$C23</f>
        <v>134.34404418906686</v>
      </c>
      <c r="F97" s="9"/>
      <c r="G97" s="28"/>
      <c r="H97" s="2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73" t="s">
        <v>88</v>
      </c>
      <c r="B98" s="169"/>
      <c r="C98" s="170"/>
      <c r="D98" s="90">
        <v>0.08</v>
      </c>
      <c r="E98" s="91">
        <f>E97*D98</f>
        <v>10.74752353512535</v>
      </c>
      <c r="F98" s="9"/>
      <c r="G98" s="2"/>
      <c r="H98" s="2"/>
      <c r="I98" s="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73" t="s">
        <v>89</v>
      </c>
      <c r="B99" s="169"/>
      <c r="C99" s="170"/>
      <c r="D99" s="90">
        <v>0.4</v>
      </c>
      <c r="E99" s="91">
        <f>(((((E56+E63)/C21)*E21)*D98)*D99)*C23</f>
        <v>37.120772570927478</v>
      </c>
      <c r="F99" s="9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84" t="s">
        <v>90</v>
      </c>
      <c r="B100" s="169"/>
      <c r="C100" s="170"/>
      <c r="D100" s="90"/>
      <c r="E100" s="92">
        <f>SUM(E97:E99)</f>
        <v>182.21234029511967</v>
      </c>
      <c r="F100" s="93"/>
      <c r="G100" s="2"/>
      <c r="H100" s="94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95"/>
      <c r="B101" s="95"/>
      <c r="C101" s="95"/>
      <c r="D101" s="96"/>
      <c r="E101" s="97"/>
      <c r="F101" s="97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90" t="s">
        <v>91</v>
      </c>
      <c r="B102" s="169"/>
      <c r="C102" s="170"/>
      <c r="D102" s="90"/>
      <c r="E102" s="91"/>
      <c r="F102" s="9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89" t="s">
        <v>92</v>
      </c>
      <c r="B103" s="169"/>
      <c r="C103" s="170"/>
      <c r="D103" s="25"/>
      <c r="E103" s="91">
        <f>((((E56+E92)/C21)*E21)/B21)*C24</f>
        <v>18.014046656932614</v>
      </c>
      <c r="F103" s="9"/>
      <c r="G103" s="2"/>
      <c r="H103" s="2"/>
      <c r="I103" s="5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73" t="s">
        <v>93</v>
      </c>
      <c r="B104" s="169"/>
      <c r="C104" s="170"/>
      <c r="D104" s="72">
        <f>D76</f>
        <v>0.36800000000000005</v>
      </c>
      <c r="E104" s="91">
        <f>E103*D104</f>
        <v>6.6291691697512025</v>
      </c>
      <c r="F104" s="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73" t="s">
        <v>94</v>
      </c>
      <c r="B105" s="169"/>
      <c r="C105" s="170"/>
      <c r="D105" s="25"/>
      <c r="E105" s="91">
        <f>(((((E56+E63)/C21)*E21)*D98)*D99)*C24</f>
        <v>4.1230501025307928</v>
      </c>
      <c r="F105" s="9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84" t="s">
        <v>95</v>
      </c>
      <c r="B106" s="169"/>
      <c r="C106" s="170"/>
      <c r="D106" s="25"/>
      <c r="E106" s="92">
        <f>SUM(E103:E105)</f>
        <v>28.766265929214608</v>
      </c>
      <c r="F106" s="9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95"/>
      <c r="B107" s="95"/>
      <c r="C107" s="95"/>
      <c r="D107" s="23"/>
      <c r="E107" s="97"/>
      <c r="F107" s="97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85" t="s">
        <v>96</v>
      </c>
      <c r="B108" s="169"/>
      <c r="C108" s="170"/>
      <c r="D108" s="29"/>
      <c r="E108" s="85" t="s">
        <v>57</v>
      </c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86" t="s">
        <v>97</v>
      </c>
      <c r="B109" s="169"/>
      <c r="C109" s="170"/>
      <c r="D109" s="29"/>
      <c r="E109" s="98">
        <f>-E63*C25</f>
        <v>-6.4108989235200005</v>
      </c>
      <c r="F109" s="99"/>
      <c r="G109" s="2"/>
      <c r="H109" s="10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87" t="s">
        <v>98</v>
      </c>
      <c r="B110" s="169"/>
      <c r="C110" s="170"/>
      <c r="D110" s="102"/>
      <c r="E110" s="103">
        <f>SUM(E109)</f>
        <v>-6.4108989235200005</v>
      </c>
      <c r="F110" s="10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01"/>
      <c r="B111" s="105"/>
      <c r="C111" s="106"/>
      <c r="D111" s="102"/>
      <c r="E111" s="103"/>
      <c r="F111" s="10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88" t="s">
        <v>99</v>
      </c>
      <c r="B112" s="169"/>
      <c r="C112" s="169"/>
      <c r="D112" s="170"/>
      <c r="E112" s="85" t="s">
        <v>57</v>
      </c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89" t="s">
        <v>86</v>
      </c>
      <c r="B113" s="169"/>
      <c r="C113" s="169"/>
      <c r="D113" s="170"/>
      <c r="E113" s="92">
        <f>E100</f>
        <v>182.21234029511967</v>
      </c>
      <c r="F113" s="9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89" t="s">
        <v>91</v>
      </c>
      <c r="B114" s="169"/>
      <c r="C114" s="169"/>
      <c r="D114" s="170"/>
      <c r="E114" s="92">
        <f>E106</f>
        <v>28.766265929214608</v>
      </c>
      <c r="F114" s="9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73" t="s">
        <v>96</v>
      </c>
      <c r="B115" s="169"/>
      <c r="C115" s="169"/>
      <c r="D115" s="170"/>
      <c r="E115" s="92">
        <f>E110</f>
        <v>-6.4108989235200005</v>
      </c>
      <c r="F115" s="10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74" t="s">
        <v>100</v>
      </c>
      <c r="B116" s="169"/>
      <c r="C116" s="170"/>
      <c r="D116" s="29"/>
      <c r="E116" s="107">
        <f>SUM(E113:E115)</f>
        <v>204.56770730081428</v>
      </c>
      <c r="F116" s="97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3"/>
      <c r="B117" s="23"/>
      <c r="C117" s="23"/>
      <c r="D117" s="23"/>
      <c r="E117" s="23"/>
      <c r="F117" s="2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75" t="s">
        <v>101</v>
      </c>
      <c r="B118" s="169"/>
      <c r="C118" s="169"/>
      <c r="D118" s="169"/>
      <c r="E118" s="170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76" t="s">
        <v>102</v>
      </c>
      <c r="B119" s="177"/>
      <c r="C119" s="177"/>
      <c r="D119" s="177"/>
      <c r="E119" s="178"/>
      <c r="F119" s="5"/>
      <c r="G119" s="2"/>
      <c r="H119" s="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79" t="s">
        <v>103</v>
      </c>
      <c r="B120" s="169"/>
      <c r="C120" s="169"/>
      <c r="D120" s="169"/>
      <c r="E120" s="169"/>
      <c r="F120" s="2"/>
      <c r="G120" s="2"/>
      <c r="H120" s="2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>
      <c r="A121" s="108" t="s">
        <v>7</v>
      </c>
      <c r="B121" s="180" t="s">
        <v>32</v>
      </c>
      <c r="C121" s="180" t="s">
        <v>33</v>
      </c>
      <c r="D121" s="182" t="s">
        <v>104</v>
      </c>
      <c r="E121" s="1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3.25" customHeight="1">
      <c r="A122" s="109">
        <f>(E56+E92+E100)/D47</f>
        <v>174.97307773479446</v>
      </c>
      <c r="B122" s="181"/>
      <c r="C122" s="181"/>
      <c r="D122" s="108" t="s">
        <v>34</v>
      </c>
      <c r="E122" s="108" t="s">
        <v>35</v>
      </c>
      <c r="F122" s="110" t="s">
        <v>105</v>
      </c>
      <c r="G122" s="2"/>
      <c r="H122" s="2"/>
      <c r="I122" s="2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11" t="s">
        <v>36</v>
      </c>
      <c r="B123" s="112">
        <f t="shared" ref="B123:D123" si="4">B31</f>
        <v>1</v>
      </c>
      <c r="C123" s="112">
        <f t="shared" si="4"/>
        <v>30</v>
      </c>
      <c r="D123" s="112">
        <f t="shared" si="4"/>
        <v>0.69040000000000001</v>
      </c>
      <c r="E123" s="113">
        <f t="shared" ref="E123:E134" si="5">(B123*C123)*D123</f>
        <v>20.712</v>
      </c>
      <c r="F123" s="110">
        <f>(A122*E123)/12</f>
        <v>302.00353217025526</v>
      </c>
      <c r="G123" s="2"/>
      <c r="H123" s="2"/>
      <c r="I123" s="114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>
      <c r="A124" s="115" t="s">
        <v>37</v>
      </c>
      <c r="B124" s="112">
        <f t="shared" ref="B124:D124" si="6">B32</f>
        <v>1</v>
      </c>
      <c r="C124" s="112">
        <f t="shared" si="6"/>
        <v>1</v>
      </c>
      <c r="D124" s="112">
        <f t="shared" si="6"/>
        <v>1</v>
      </c>
      <c r="E124" s="113">
        <f t="shared" si="5"/>
        <v>1</v>
      </c>
      <c r="F124" s="110">
        <f>(A122*E124)/12</f>
        <v>14.581089811232872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15" t="s">
        <v>38</v>
      </c>
      <c r="B125" s="112">
        <f t="shared" ref="B125:D125" si="7">B33</f>
        <v>0.16420000000000001</v>
      </c>
      <c r="C125" s="112">
        <f t="shared" si="7"/>
        <v>15</v>
      </c>
      <c r="D125" s="112">
        <f t="shared" si="7"/>
        <v>0.69040000000000001</v>
      </c>
      <c r="E125" s="113">
        <f t="shared" si="5"/>
        <v>1.7004552000000002</v>
      </c>
      <c r="F125" s="110">
        <f>(A122*E125)/12</f>
        <v>24.794489991177958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15" t="s">
        <v>39</v>
      </c>
      <c r="B126" s="112">
        <f t="shared" ref="B126:D126" si="8">B34</f>
        <v>1</v>
      </c>
      <c r="C126" s="112">
        <f t="shared" si="8"/>
        <v>5</v>
      </c>
      <c r="D126" s="112">
        <f t="shared" si="8"/>
        <v>0.69040000000000001</v>
      </c>
      <c r="E126" s="113">
        <f t="shared" si="5"/>
        <v>3.452</v>
      </c>
      <c r="F126" s="110">
        <f>(A122*E126)/12</f>
        <v>50.333922028375873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15" t="s">
        <v>40</v>
      </c>
      <c r="B127" s="112">
        <f t="shared" ref="B127:D127" si="9">B35</f>
        <v>0.15310000000000001</v>
      </c>
      <c r="C127" s="112">
        <f t="shared" si="9"/>
        <v>2</v>
      </c>
      <c r="D127" s="112">
        <f t="shared" si="9"/>
        <v>1</v>
      </c>
      <c r="E127" s="113">
        <f t="shared" si="5"/>
        <v>0.30620000000000003</v>
      </c>
      <c r="F127" s="110">
        <f>(A122*E127)/12</f>
        <v>4.4647297001995057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15" t="s">
        <v>41</v>
      </c>
      <c r="B128" s="112">
        <f t="shared" ref="B128:D128" si="10">B36</f>
        <v>3.0099999999999998E-2</v>
      </c>
      <c r="C128" s="112">
        <f t="shared" si="10"/>
        <v>2</v>
      </c>
      <c r="D128" s="112">
        <f t="shared" si="10"/>
        <v>0.69040000000000001</v>
      </c>
      <c r="E128" s="113">
        <f t="shared" si="5"/>
        <v>4.1562080000000001E-2</v>
      </c>
      <c r="F128" s="110">
        <f>(A122*E128)/12</f>
        <v>0.60602042122164546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15" t="s">
        <v>42</v>
      </c>
      <c r="B129" s="112">
        <f t="shared" ref="B129:D129" si="11">B37</f>
        <v>1.6299999999999999E-2</v>
      </c>
      <c r="C129" s="112">
        <f t="shared" si="11"/>
        <v>3</v>
      </c>
      <c r="D129" s="112">
        <f t="shared" si="11"/>
        <v>1</v>
      </c>
      <c r="E129" s="113">
        <f t="shared" si="5"/>
        <v>4.8899999999999999E-2</v>
      </c>
      <c r="F129" s="110">
        <f>(A122*E129)/12</f>
        <v>0.71301529176928735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15" t="s">
        <v>43</v>
      </c>
      <c r="B130" s="112">
        <f t="shared" ref="B130:D130" si="12">B38</f>
        <v>0.02</v>
      </c>
      <c r="C130" s="112">
        <f t="shared" si="12"/>
        <v>1</v>
      </c>
      <c r="D130" s="112">
        <f t="shared" si="12"/>
        <v>1</v>
      </c>
      <c r="E130" s="113">
        <f t="shared" si="5"/>
        <v>0.02</v>
      </c>
      <c r="F130" s="110">
        <f>(A122*E130)/12</f>
        <v>0.29162179622465745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15" t="s">
        <v>44</v>
      </c>
      <c r="B131" s="112">
        <f t="shared" ref="B131:D131" si="13">B39</f>
        <v>4.0000000000000001E-3</v>
      </c>
      <c r="C131" s="112">
        <f t="shared" si="13"/>
        <v>1</v>
      </c>
      <c r="D131" s="112">
        <f t="shared" si="13"/>
        <v>1</v>
      </c>
      <c r="E131" s="113">
        <f t="shared" si="5"/>
        <v>4.0000000000000001E-3</v>
      </c>
      <c r="F131" s="110">
        <f>(A122*E131)/12</f>
        <v>5.8324359244931484E-2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15" t="s">
        <v>45</v>
      </c>
      <c r="B132" s="112">
        <f t="shared" ref="B132:D132" si="14">B40</f>
        <v>4.2000000000000003E-2</v>
      </c>
      <c r="C132" s="112">
        <f t="shared" si="14"/>
        <v>20</v>
      </c>
      <c r="D132" s="112">
        <f t="shared" si="14"/>
        <v>0.69040000000000001</v>
      </c>
      <c r="E132" s="113">
        <f t="shared" si="5"/>
        <v>0.57993600000000012</v>
      </c>
      <c r="F132" s="110">
        <f>(A122*E132)/12</f>
        <v>8.4560989007671488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15" t="s">
        <v>46</v>
      </c>
      <c r="B133" s="112">
        <f t="shared" ref="B133:D133" si="15">B41</f>
        <v>3.8E-3</v>
      </c>
      <c r="C133" s="112">
        <f t="shared" si="15"/>
        <v>180</v>
      </c>
      <c r="D133" s="112">
        <f t="shared" si="15"/>
        <v>0.69040000000000001</v>
      </c>
      <c r="E133" s="113">
        <f t="shared" si="5"/>
        <v>0.47223360000000003</v>
      </c>
      <c r="F133" s="110">
        <f>(A122*E133)/12</f>
        <v>6.8856805334818203</v>
      </c>
      <c r="G133" s="2"/>
      <c r="H133" s="116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15" t="s">
        <v>47</v>
      </c>
      <c r="B134" s="112">
        <f t="shared" ref="B134:D134" si="16">B42</f>
        <v>2.9999999999999997E-4</v>
      </c>
      <c r="C134" s="112">
        <f t="shared" si="16"/>
        <v>6</v>
      </c>
      <c r="D134" s="112">
        <f t="shared" si="16"/>
        <v>1</v>
      </c>
      <c r="E134" s="113">
        <f t="shared" si="5"/>
        <v>1.8E-3</v>
      </c>
      <c r="F134" s="110">
        <f>(A122*E134)/12</f>
        <v>2.6245961660219169E-2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83" t="s">
        <v>48</v>
      </c>
      <c r="B135" s="169"/>
      <c r="C135" s="169"/>
      <c r="D135" s="170"/>
      <c r="E135" s="117">
        <f t="shared" ref="E135:F135" si="17">SUM(E123:E134)</f>
        <v>28.33908688</v>
      </c>
      <c r="F135" s="118">
        <f t="shared" si="17"/>
        <v>413.21477096561114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68" t="s">
        <v>106</v>
      </c>
      <c r="B136" s="169"/>
      <c r="C136" s="169"/>
      <c r="D136" s="169"/>
      <c r="E136" s="170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2.25" customHeight="1">
      <c r="A137" s="171"/>
      <c r="B137" s="170"/>
      <c r="C137" s="119" t="s">
        <v>107</v>
      </c>
      <c r="D137" s="120" t="s">
        <v>108</v>
      </c>
      <c r="E137" s="121"/>
      <c r="F137" s="84"/>
      <c r="G137" s="2"/>
      <c r="H137" s="2"/>
      <c r="I137" s="12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72" t="s">
        <v>109</v>
      </c>
      <c r="B138" s="170"/>
      <c r="C138" s="123">
        <v>67.349999999999994</v>
      </c>
      <c r="D138" s="124">
        <v>3</v>
      </c>
      <c r="E138" s="125">
        <f t="shared" ref="E138:E143" si="18">C138/D138</f>
        <v>22.45</v>
      </c>
      <c r="F138" s="84"/>
      <c r="G138" s="2"/>
      <c r="H138" s="2"/>
      <c r="I138" s="12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72" t="s">
        <v>110</v>
      </c>
      <c r="B139" s="170"/>
      <c r="C139" s="123">
        <v>26.9</v>
      </c>
      <c r="D139" s="124">
        <v>3</v>
      </c>
      <c r="E139" s="125">
        <f t="shared" si="18"/>
        <v>8.9666666666666668</v>
      </c>
      <c r="F139" s="84"/>
      <c r="G139" s="2"/>
      <c r="H139" s="2"/>
      <c r="I139" s="12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72" t="s">
        <v>111</v>
      </c>
      <c r="B140" s="170"/>
      <c r="C140" s="123">
        <v>50.62</v>
      </c>
      <c r="D140" s="124">
        <v>6</v>
      </c>
      <c r="E140" s="125">
        <f t="shared" si="18"/>
        <v>8.4366666666666656</v>
      </c>
      <c r="F140" s="84"/>
      <c r="G140" s="2"/>
      <c r="H140" s="2"/>
      <c r="I140" s="12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72" t="s">
        <v>112</v>
      </c>
      <c r="B141" s="170"/>
      <c r="C141" s="123">
        <v>4.63</v>
      </c>
      <c r="D141" s="124">
        <v>6</v>
      </c>
      <c r="E141" s="125">
        <f t="shared" si="18"/>
        <v>0.77166666666666661</v>
      </c>
      <c r="F141" s="84"/>
      <c r="G141" s="2"/>
      <c r="H141" s="2"/>
      <c r="I141" s="12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72" t="s">
        <v>113</v>
      </c>
      <c r="B142" s="170"/>
      <c r="C142" s="123">
        <v>7.96</v>
      </c>
      <c r="D142" s="124">
        <v>3</v>
      </c>
      <c r="E142" s="125">
        <f t="shared" si="18"/>
        <v>2.6533333333333333</v>
      </c>
      <c r="F142" s="84"/>
      <c r="G142" s="2"/>
      <c r="H142" s="2"/>
      <c r="I142" s="12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72" t="s">
        <v>114</v>
      </c>
      <c r="B143" s="170"/>
      <c r="C143" s="126">
        <f>'MÓDULO 5 - INSUMOS DIVERSOS'!E52</f>
        <v>190.36003083333341</v>
      </c>
      <c r="D143" s="124">
        <v>1</v>
      </c>
      <c r="E143" s="125">
        <f t="shared" si="18"/>
        <v>190.36003083333341</v>
      </c>
      <c r="F143" s="84"/>
      <c r="G143" s="2"/>
      <c r="H143" s="2"/>
      <c r="I143" s="12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71" t="s">
        <v>115</v>
      </c>
      <c r="B144" s="169"/>
      <c r="C144" s="169"/>
      <c r="D144" s="170"/>
      <c r="E144" s="121">
        <f>SUM(E138:E143)</f>
        <v>233.63836416666675</v>
      </c>
      <c r="F144" s="84"/>
      <c r="G144" s="2"/>
      <c r="H144" s="2"/>
      <c r="I144" s="12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80"/>
      <c r="B145" s="80"/>
      <c r="C145" s="80"/>
      <c r="D145" s="80"/>
      <c r="E145" s="23"/>
      <c r="F145" s="2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75" t="s">
        <v>116</v>
      </c>
      <c r="B146" s="169"/>
      <c r="C146" s="169"/>
      <c r="D146" s="170"/>
      <c r="E146" s="11" t="s">
        <v>57</v>
      </c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89" t="s">
        <v>117</v>
      </c>
      <c r="B147" s="169"/>
      <c r="C147" s="169"/>
      <c r="D147" s="170"/>
      <c r="E147" s="127">
        <f>E56</f>
        <v>1873.3614545454548</v>
      </c>
      <c r="F147" s="12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89" t="s">
        <v>118</v>
      </c>
      <c r="B148" s="169"/>
      <c r="C148" s="169"/>
      <c r="D148" s="170"/>
      <c r="E148" s="127">
        <f>E92</f>
        <v>1618.860837590109</v>
      </c>
      <c r="F148" s="12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89" t="s">
        <v>119</v>
      </c>
      <c r="B149" s="169"/>
      <c r="C149" s="169"/>
      <c r="D149" s="170"/>
      <c r="E149" s="127">
        <f>E116</f>
        <v>204.56770730081428</v>
      </c>
      <c r="F149" s="12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89" t="s">
        <v>120</v>
      </c>
      <c r="B150" s="169"/>
      <c r="C150" s="169"/>
      <c r="D150" s="170"/>
      <c r="E150" s="127">
        <f>F135</f>
        <v>413.21477096561114</v>
      </c>
      <c r="F150" s="12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89" t="s">
        <v>121</v>
      </c>
      <c r="B151" s="169"/>
      <c r="C151" s="169"/>
      <c r="D151" s="170"/>
      <c r="E151" s="127">
        <f>E144</f>
        <v>233.63836416666675</v>
      </c>
      <c r="F151" s="12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74" t="s">
        <v>115</v>
      </c>
      <c r="B152" s="169"/>
      <c r="C152" s="169"/>
      <c r="D152" s="170"/>
      <c r="E152" s="83">
        <f>SUM(E147:E151)</f>
        <v>4343.643134568656</v>
      </c>
      <c r="F152" s="8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75" t="s">
        <v>122</v>
      </c>
      <c r="B154" s="169"/>
      <c r="C154" s="169"/>
      <c r="D154" s="169"/>
      <c r="E154" s="170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98"/>
      <c r="B155" s="170"/>
      <c r="C155" s="11" t="s">
        <v>123</v>
      </c>
      <c r="D155" s="11" t="s">
        <v>124</v>
      </c>
      <c r="E155" s="11" t="s">
        <v>57</v>
      </c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89" t="s">
        <v>125</v>
      </c>
      <c r="B156" s="170"/>
      <c r="C156" s="63">
        <f>E152</f>
        <v>4343.643134568656</v>
      </c>
      <c r="D156" s="30">
        <v>0.05</v>
      </c>
      <c r="E156" s="63">
        <f t="shared" ref="E156:E157" si="19">C156*D156</f>
        <v>217.1821567284328</v>
      </c>
      <c r="F156" s="6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89" t="s">
        <v>126</v>
      </c>
      <c r="B157" s="170"/>
      <c r="C157" s="63">
        <f>E152+E156</f>
        <v>4560.8252912970893</v>
      </c>
      <c r="D157" s="30">
        <v>0.1</v>
      </c>
      <c r="E157" s="63">
        <f t="shared" si="19"/>
        <v>456.08252912970897</v>
      </c>
      <c r="F157" s="6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6"/>
      <c r="B158" s="129"/>
      <c r="C158" s="129"/>
      <c r="D158" s="129"/>
      <c r="E158" s="130"/>
      <c r="F158" s="6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97" t="s">
        <v>127</v>
      </c>
      <c r="B159" s="169"/>
      <c r="C159" s="169"/>
      <c r="D159" s="169"/>
      <c r="E159" s="170"/>
      <c r="F159" s="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89" t="s">
        <v>128</v>
      </c>
      <c r="B160" s="170"/>
      <c r="C160" s="127">
        <f>(C157+E157)/((100-($D$163*100))/100)</f>
        <v>5374.2986828353487</v>
      </c>
      <c r="D160" s="30">
        <v>6.4999999999999997E-3</v>
      </c>
      <c r="E160" s="131">
        <f t="shared" ref="E160:E162" si="20">C160*D160</f>
        <v>34.932941438429765</v>
      </c>
      <c r="F160" s="13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89" t="s">
        <v>129</v>
      </c>
      <c r="B161" s="170"/>
      <c r="C161" s="127">
        <f>(C157+E157)/((100-($D$163*100))/100)</f>
        <v>5374.2986828353487</v>
      </c>
      <c r="D161" s="30">
        <v>0.03</v>
      </c>
      <c r="E161" s="131">
        <f t="shared" si="20"/>
        <v>161.22896048506047</v>
      </c>
      <c r="F161" s="13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89" t="s">
        <v>130</v>
      </c>
      <c r="B162" s="170"/>
      <c r="C162" s="127">
        <f>(C157+E157)/((100-($D$163*100))/100)</f>
        <v>5374.2986828353487</v>
      </c>
      <c r="D162" s="30">
        <v>0.03</v>
      </c>
      <c r="E162" s="131">
        <f t="shared" si="20"/>
        <v>161.22896048506047</v>
      </c>
      <c r="F162" s="13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74" t="s">
        <v>131</v>
      </c>
      <c r="B163" s="169"/>
      <c r="C163" s="170"/>
      <c r="D163" s="73">
        <f t="shared" ref="D163:E163" si="21">SUM(D160:D162)</f>
        <v>6.6500000000000004E-2</v>
      </c>
      <c r="E163" s="83">
        <f t="shared" si="21"/>
        <v>357.39086240855067</v>
      </c>
      <c r="F163" s="8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74" t="s">
        <v>132</v>
      </c>
      <c r="B164" s="169"/>
      <c r="C164" s="169"/>
      <c r="D164" s="133">
        <f t="shared" ref="D164:E164" si="22">D156+D157+D163</f>
        <v>0.21650000000000003</v>
      </c>
      <c r="E164" s="74">
        <f t="shared" si="22"/>
        <v>1030.6555482666924</v>
      </c>
      <c r="F164" s="7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75" t="s">
        <v>133</v>
      </c>
      <c r="B166" s="169"/>
      <c r="C166" s="169"/>
      <c r="D166" s="169"/>
      <c r="E166" s="85" t="s">
        <v>57</v>
      </c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89" t="s">
        <v>117</v>
      </c>
      <c r="B167" s="169"/>
      <c r="C167" s="169"/>
      <c r="D167" s="170"/>
      <c r="E167" s="127">
        <f>E56</f>
        <v>1873.3614545454548</v>
      </c>
      <c r="F167" s="12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89" t="s">
        <v>118</v>
      </c>
      <c r="B168" s="169"/>
      <c r="C168" s="169"/>
      <c r="D168" s="170"/>
      <c r="E168" s="127">
        <f>E92</f>
        <v>1618.860837590109</v>
      </c>
      <c r="F168" s="12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89" t="s">
        <v>119</v>
      </c>
      <c r="B169" s="169"/>
      <c r="C169" s="169"/>
      <c r="D169" s="170"/>
      <c r="E169" s="127">
        <f>E116</f>
        <v>204.56770730081428</v>
      </c>
      <c r="F169" s="12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89" t="s">
        <v>120</v>
      </c>
      <c r="B170" s="169"/>
      <c r="C170" s="169"/>
      <c r="D170" s="170"/>
      <c r="E170" s="81">
        <f t="shared" ref="E170:E171" si="23">E150</f>
        <v>413.21477096561114</v>
      </c>
      <c r="F170" s="8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89" t="s">
        <v>121</v>
      </c>
      <c r="B171" s="169"/>
      <c r="C171" s="169"/>
      <c r="D171" s="170"/>
      <c r="E171" s="127">
        <f t="shared" si="23"/>
        <v>233.63836416666675</v>
      </c>
      <c r="F171" s="12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89" t="s">
        <v>134</v>
      </c>
      <c r="B172" s="169"/>
      <c r="C172" s="169"/>
      <c r="D172" s="170"/>
      <c r="E172" s="134">
        <f>E164</f>
        <v>1030.6555482666924</v>
      </c>
      <c r="F172" s="13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95" t="s">
        <v>135</v>
      </c>
      <c r="B173" s="169"/>
      <c r="C173" s="169"/>
      <c r="D173" s="170"/>
      <c r="E173" s="136">
        <f>SUM(E167:E172)</f>
        <v>5374.2986828353487</v>
      </c>
      <c r="F173" s="137"/>
      <c r="G173" s="57"/>
      <c r="H173" s="99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96" t="s">
        <v>136</v>
      </c>
      <c r="B175" s="169"/>
      <c r="C175" s="169"/>
      <c r="D175" s="170"/>
      <c r="E175" s="13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91"/>
      <c r="B176" s="192"/>
      <c r="C176" s="193"/>
      <c r="D176" s="139" t="s">
        <v>57</v>
      </c>
      <c r="E176" s="14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94" t="s">
        <v>137</v>
      </c>
      <c r="B177" s="192"/>
      <c r="C177" s="193"/>
      <c r="D177" s="141">
        <f>E173/B53</f>
        <v>26.871493414176744</v>
      </c>
      <c r="E177" s="142"/>
      <c r="F177" s="8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94" t="s">
        <v>138</v>
      </c>
      <c r="B178" s="192"/>
      <c r="C178" s="193"/>
      <c r="D178" s="143">
        <v>11474</v>
      </c>
      <c r="E178" s="144">
        <f>D178*D177</f>
        <v>308323.51543426397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94" t="s">
        <v>139</v>
      </c>
      <c r="B179" s="192"/>
      <c r="C179" s="193"/>
      <c r="D179" s="145">
        <f>D178/12</f>
        <v>956.16666666666663</v>
      </c>
      <c r="E179" s="144">
        <f>D179*D177</f>
        <v>25693.626286188661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</sheetData>
  <mergeCells count="137">
    <mergeCell ref="A15:B15"/>
    <mergeCell ref="A16:B16"/>
    <mergeCell ref="A18:B18"/>
    <mergeCell ref="A20:B20"/>
    <mergeCell ref="A22:C22"/>
    <mergeCell ref="A25:B25"/>
    <mergeCell ref="A28:E28"/>
    <mergeCell ref="A47:C47"/>
    <mergeCell ref="A48:C48"/>
    <mergeCell ref="C8:E8"/>
    <mergeCell ref="C9:E9"/>
    <mergeCell ref="C10:E10"/>
    <mergeCell ref="C11:E11"/>
    <mergeCell ref="A8:B8"/>
    <mergeCell ref="A9:B9"/>
    <mergeCell ref="A10:B10"/>
    <mergeCell ref="A13:B13"/>
    <mergeCell ref="A14:B14"/>
    <mergeCell ref="A1:E1"/>
    <mergeCell ref="A2:E2"/>
    <mergeCell ref="B3:D3"/>
    <mergeCell ref="A4:E4"/>
    <mergeCell ref="A5:B5"/>
    <mergeCell ref="C5:E5"/>
    <mergeCell ref="C6:E6"/>
    <mergeCell ref="A6:B6"/>
    <mergeCell ref="A7:B7"/>
    <mergeCell ref="C7:E7"/>
    <mergeCell ref="I47:L47"/>
    <mergeCell ref="A29:A30"/>
    <mergeCell ref="B29:B30"/>
    <mergeCell ref="C29:C30"/>
    <mergeCell ref="D29:E29"/>
    <mergeCell ref="A43:D43"/>
    <mergeCell ref="A45:C45"/>
    <mergeCell ref="A46:C46"/>
    <mergeCell ref="A68:C68"/>
    <mergeCell ref="A62:C62"/>
    <mergeCell ref="A63:D63"/>
    <mergeCell ref="A65:E65"/>
    <mergeCell ref="A66:B66"/>
    <mergeCell ref="A67:C67"/>
    <mergeCell ref="A50:E50"/>
    <mergeCell ref="A52:E52"/>
    <mergeCell ref="A55:C55"/>
    <mergeCell ref="A56:D56"/>
    <mergeCell ref="A58:E58"/>
    <mergeCell ref="A59:E59"/>
    <mergeCell ref="A60:C60"/>
    <mergeCell ref="A61:C61"/>
    <mergeCell ref="A69:C69"/>
    <mergeCell ref="A70:C70"/>
    <mergeCell ref="A71:C71"/>
    <mergeCell ref="A72:C72"/>
    <mergeCell ref="A73:C73"/>
    <mergeCell ref="A74:C74"/>
    <mergeCell ref="A143:B143"/>
    <mergeCell ref="A144:D144"/>
    <mergeCell ref="A146:D146"/>
    <mergeCell ref="A75:C75"/>
    <mergeCell ref="A76:C76"/>
    <mergeCell ref="A78:E78"/>
    <mergeCell ref="A79:D79"/>
    <mergeCell ref="A80:D80"/>
    <mergeCell ref="A81:D81"/>
    <mergeCell ref="A82:D82"/>
    <mergeCell ref="A83:D83"/>
    <mergeCell ref="A84:D84"/>
    <mergeCell ref="A85:D85"/>
    <mergeCell ref="A87:E87"/>
    <mergeCell ref="A88:D88"/>
    <mergeCell ref="A89:D89"/>
    <mergeCell ref="A90:D90"/>
    <mergeCell ref="A91:D91"/>
    <mergeCell ref="A147:D147"/>
    <mergeCell ref="A148:D148"/>
    <mergeCell ref="A149:D149"/>
    <mergeCell ref="A150:D150"/>
    <mergeCell ref="A151:D151"/>
    <mergeCell ref="A152:D152"/>
    <mergeCell ref="A154:E154"/>
    <mergeCell ref="A155:B155"/>
    <mergeCell ref="A156:B156"/>
    <mergeCell ref="A157:B157"/>
    <mergeCell ref="A159:E159"/>
    <mergeCell ref="A160:B160"/>
    <mergeCell ref="A161:B161"/>
    <mergeCell ref="A162:B162"/>
    <mergeCell ref="A163:C163"/>
    <mergeCell ref="A164:C164"/>
    <mergeCell ref="A166:D166"/>
    <mergeCell ref="A167:D167"/>
    <mergeCell ref="A176:C176"/>
    <mergeCell ref="A177:C177"/>
    <mergeCell ref="A178:C178"/>
    <mergeCell ref="A179:C179"/>
    <mergeCell ref="A168:D168"/>
    <mergeCell ref="A169:D169"/>
    <mergeCell ref="A170:D170"/>
    <mergeCell ref="A171:D171"/>
    <mergeCell ref="A172:D172"/>
    <mergeCell ref="A173:D173"/>
    <mergeCell ref="A175:D175"/>
    <mergeCell ref="A92:D92"/>
    <mergeCell ref="A94:E94"/>
    <mergeCell ref="A96:C96"/>
    <mergeCell ref="A97:C97"/>
    <mergeCell ref="A98:C98"/>
    <mergeCell ref="A99:C99"/>
    <mergeCell ref="A100:C100"/>
    <mergeCell ref="A102:C102"/>
    <mergeCell ref="A103:C103"/>
    <mergeCell ref="A104:C104"/>
    <mergeCell ref="A105:C105"/>
    <mergeCell ref="A106:C106"/>
    <mergeCell ref="A108:C108"/>
    <mergeCell ref="A109:C109"/>
    <mergeCell ref="A110:C110"/>
    <mergeCell ref="A112:D112"/>
    <mergeCell ref="A113:D113"/>
    <mergeCell ref="A114:D114"/>
    <mergeCell ref="A136:E136"/>
    <mergeCell ref="A137:B137"/>
    <mergeCell ref="A138:B138"/>
    <mergeCell ref="A139:B139"/>
    <mergeCell ref="A140:B140"/>
    <mergeCell ref="A141:B141"/>
    <mergeCell ref="A142:B142"/>
    <mergeCell ref="A115:D115"/>
    <mergeCell ref="A116:C116"/>
    <mergeCell ref="A118:E118"/>
    <mergeCell ref="A119:E119"/>
    <mergeCell ref="A120:E120"/>
    <mergeCell ref="B121:B122"/>
    <mergeCell ref="C121:C122"/>
    <mergeCell ref="D121:E121"/>
    <mergeCell ref="A135:D13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8"/>
  <sheetViews>
    <sheetView workbookViewId="0"/>
  </sheetViews>
  <sheetFormatPr defaultColWidth="12.625" defaultRowHeight="15" customHeight="1"/>
  <cols>
    <col min="1" max="1" width="29.625" customWidth="1"/>
    <col min="2" max="2" width="10.125" customWidth="1"/>
    <col min="3" max="3" width="10.625" customWidth="1"/>
    <col min="4" max="4" width="9.5" customWidth="1"/>
    <col min="5" max="5" width="9.75" customWidth="1"/>
    <col min="6" max="23" width="7.625" customWidth="1"/>
  </cols>
  <sheetData>
    <row r="1" spans="1:23">
      <c r="A1" s="168" t="s">
        <v>106</v>
      </c>
      <c r="B1" s="169"/>
      <c r="C1" s="169"/>
      <c r="D1" s="169"/>
      <c r="E1" s="170"/>
    </row>
    <row r="2" spans="1:23">
      <c r="A2" s="146" t="s">
        <v>140</v>
      </c>
      <c r="B2" s="146" t="s">
        <v>141</v>
      </c>
      <c r="C2" s="146" t="s">
        <v>142</v>
      </c>
      <c r="D2" s="146" t="s">
        <v>143</v>
      </c>
      <c r="E2" s="147" t="s">
        <v>57</v>
      </c>
    </row>
    <row r="3" spans="1:23" ht="21.75" customHeight="1">
      <c r="A3" s="148" t="s">
        <v>144</v>
      </c>
      <c r="B3" s="149">
        <v>0.5</v>
      </c>
      <c r="C3" s="150">
        <v>24.73</v>
      </c>
      <c r="D3" s="151">
        <f t="shared" ref="D3:D51" si="0">B3*C3</f>
        <v>12.365</v>
      </c>
      <c r="E3" s="152">
        <f t="shared" ref="E3:E51" si="1">D3/12</f>
        <v>1.0304166666666668</v>
      </c>
    </row>
    <row r="4" spans="1:23" ht="21" customHeight="1">
      <c r="A4" s="153" t="s">
        <v>145</v>
      </c>
      <c r="B4" s="149">
        <v>0.5</v>
      </c>
      <c r="C4" s="154">
        <v>33.33</v>
      </c>
      <c r="D4" s="151">
        <f t="shared" si="0"/>
        <v>16.664999999999999</v>
      </c>
      <c r="E4" s="152">
        <f t="shared" si="1"/>
        <v>1.3887499999999999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9.5" customHeight="1">
      <c r="A5" s="153" t="s">
        <v>146</v>
      </c>
      <c r="B5" s="149">
        <v>0.5</v>
      </c>
      <c r="C5" s="154">
        <v>43.7</v>
      </c>
      <c r="D5" s="151">
        <f t="shared" si="0"/>
        <v>21.85</v>
      </c>
      <c r="E5" s="152">
        <f t="shared" si="1"/>
        <v>1.8208333333333335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8.25" customHeight="1">
      <c r="A6" s="155" t="s">
        <v>147</v>
      </c>
      <c r="B6" s="149">
        <v>0.5</v>
      </c>
      <c r="C6" s="154">
        <v>73.540000000000006</v>
      </c>
      <c r="D6" s="151">
        <f t="shared" si="0"/>
        <v>36.770000000000003</v>
      </c>
      <c r="E6" s="152">
        <f t="shared" si="1"/>
        <v>3.0641666666666669</v>
      </c>
    </row>
    <row r="7" spans="1:23" ht="20.25" customHeight="1">
      <c r="A7" s="155" t="s">
        <v>148</v>
      </c>
      <c r="B7" s="149">
        <v>0.5</v>
      </c>
      <c r="C7" s="154">
        <v>29.69</v>
      </c>
      <c r="D7" s="151">
        <f t="shared" si="0"/>
        <v>14.845000000000001</v>
      </c>
      <c r="E7" s="152">
        <f t="shared" si="1"/>
        <v>1.2370833333333333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27" customHeight="1">
      <c r="A8" s="155" t="s">
        <v>149</v>
      </c>
      <c r="B8" s="149">
        <v>0.5</v>
      </c>
      <c r="C8" s="154">
        <v>22.05</v>
      </c>
      <c r="D8" s="151">
        <f t="shared" si="0"/>
        <v>11.025</v>
      </c>
      <c r="E8" s="152">
        <f t="shared" si="1"/>
        <v>0.91875000000000007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3.75" customHeight="1">
      <c r="A9" s="156" t="s">
        <v>150</v>
      </c>
      <c r="B9" s="149">
        <v>0.5</v>
      </c>
      <c r="C9" s="154">
        <v>54.76</v>
      </c>
      <c r="D9" s="151">
        <f t="shared" si="0"/>
        <v>27.38</v>
      </c>
      <c r="E9" s="152">
        <f t="shared" si="1"/>
        <v>2.2816666666666667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9.25" customHeight="1">
      <c r="A10" s="153" t="s">
        <v>151</v>
      </c>
      <c r="B10" s="149">
        <v>0.5</v>
      </c>
      <c r="C10" s="154">
        <v>23.23</v>
      </c>
      <c r="D10" s="151">
        <f t="shared" si="0"/>
        <v>11.615</v>
      </c>
      <c r="E10" s="152">
        <f t="shared" si="1"/>
        <v>0.96791666666666665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3" customHeight="1">
      <c r="A11" s="153" t="s">
        <v>152</v>
      </c>
      <c r="B11" s="149">
        <v>0.5</v>
      </c>
      <c r="C11" s="154">
        <v>19.95</v>
      </c>
      <c r="D11" s="151">
        <f t="shared" si="0"/>
        <v>9.9749999999999996</v>
      </c>
      <c r="E11" s="152">
        <f t="shared" si="1"/>
        <v>0.83124999999999993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3.25" customHeight="1">
      <c r="A12" s="157" t="s">
        <v>153</v>
      </c>
      <c r="B12" s="149">
        <v>0.5</v>
      </c>
      <c r="C12" s="154">
        <v>254.54</v>
      </c>
      <c r="D12" s="151">
        <f t="shared" si="0"/>
        <v>127.27</v>
      </c>
      <c r="E12" s="152">
        <f t="shared" si="1"/>
        <v>10.605833333333333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6" customHeight="1">
      <c r="A13" s="153" t="s">
        <v>154</v>
      </c>
      <c r="B13" s="149">
        <v>0.5</v>
      </c>
      <c r="C13" s="154">
        <v>6.25</v>
      </c>
      <c r="D13" s="151">
        <f t="shared" si="0"/>
        <v>3.125</v>
      </c>
      <c r="E13" s="152">
        <f t="shared" si="1"/>
        <v>0.26041666666666669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0.75" customHeight="1">
      <c r="A14" s="153" t="s">
        <v>155</v>
      </c>
      <c r="B14" s="149">
        <v>0.5</v>
      </c>
      <c r="C14" s="154">
        <v>43.67</v>
      </c>
      <c r="D14" s="151">
        <f t="shared" si="0"/>
        <v>21.835000000000001</v>
      </c>
      <c r="E14" s="152">
        <f t="shared" si="1"/>
        <v>1.8195833333333333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7" customHeight="1">
      <c r="A15" s="153" t="s">
        <v>156</v>
      </c>
      <c r="B15" s="149">
        <v>0.5</v>
      </c>
      <c r="C15" s="154">
        <v>33.76</v>
      </c>
      <c r="D15" s="151">
        <f t="shared" si="0"/>
        <v>16.88</v>
      </c>
      <c r="E15" s="152">
        <f t="shared" si="1"/>
        <v>1.4066666666666665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1.75" customHeight="1">
      <c r="A16" s="153" t="s">
        <v>157</v>
      </c>
      <c r="B16" s="149">
        <v>0.5</v>
      </c>
      <c r="C16" s="154">
        <v>5.12</v>
      </c>
      <c r="D16" s="151">
        <f t="shared" si="0"/>
        <v>2.56</v>
      </c>
      <c r="E16" s="152">
        <f t="shared" si="1"/>
        <v>0.21333333333333335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 customHeight="1">
      <c r="A17" s="153" t="s">
        <v>158</v>
      </c>
      <c r="B17" s="149">
        <v>0.5</v>
      </c>
      <c r="C17" s="154">
        <v>15.54</v>
      </c>
      <c r="D17" s="151">
        <f t="shared" si="0"/>
        <v>7.77</v>
      </c>
      <c r="E17" s="152">
        <f t="shared" si="1"/>
        <v>0.64749999999999996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29.25" customHeight="1">
      <c r="A18" s="153" t="s">
        <v>159</v>
      </c>
      <c r="B18" s="149">
        <v>0.5</v>
      </c>
      <c r="C18" s="154">
        <v>25.82</v>
      </c>
      <c r="D18" s="151">
        <f t="shared" si="0"/>
        <v>12.91</v>
      </c>
      <c r="E18" s="152">
        <f t="shared" si="1"/>
        <v>1.0758333333333334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2.25" customHeight="1">
      <c r="A19" s="153" t="s">
        <v>160</v>
      </c>
      <c r="B19" s="149">
        <v>0.5</v>
      </c>
      <c r="C19" s="154">
        <v>157.86000000000001</v>
      </c>
      <c r="D19" s="151">
        <f t="shared" si="0"/>
        <v>78.930000000000007</v>
      </c>
      <c r="E19" s="152">
        <f t="shared" si="1"/>
        <v>6.5775000000000006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0.75" customHeight="1">
      <c r="A20" s="153" t="s">
        <v>161</v>
      </c>
      <c r="B20" s="149">
        <v>0.5</v>
      </c>
      <c r="C20" s="154">
        <v>216.04</v>
      </c>
      <c r="D20" s="151">
        <f t="shared" si="0"/>
        <v>108.02</v>
      </c>
      <c r="E20" s="152">
        <f t="shared" si="1"/>
        <v>9.0016666666666669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0.75" customHeight="1">
      <c r="A21" s="153" t="s">
        <v>162</v>
      </c>
      <c r="B21" s="149">
        <v>0.5</v>
      </c>
      <c r="C21" s="154">
        <v>28.43</v>
      </c>
      <c r="D21" s="151">
        <f t="shared" si="0"/>
        <v>14.215</v>
      </c>
      <c r="E21" s="152">
        <f t="shared" si="1"/>
        <v>1.1845833333333333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>
      <c r="A22" s="153" t="s">
        <v>163</v>
      </c>
      <c r="B22" s="149">
        <v>0.5</v>
      </c>
      <c r="C22" s="154">
        <v>36.33</v>
      </c>
      <c r="D22" s="151">
        <f t="shared" si="0"/>
        <v>18.164999999999999</v>
      </c>
      <c r="E22" s="152">
        <f t="shared" si="1"/>
        <v>1.5137499999999999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2.25" customHeight="1">
      <c r="A23" s="153" t="s">
        <v>164</v>
      </c>
      <c r="B23" s="49">
        <v>0.33300000000000002</v>
      </c>
      <c r="C23" s="154">
        <v>609.91</v>
      </c>
      <c r="D23" s="151">
        <f t="shared" si="0"/>
        <v>203.10003</v>
      </c>
      <c r="E23" s="152">
        <f t="shared" si="1"/>
        <v>16.925002500000002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7" customHeight="1">
      <c r="A24" s="153" t="s">
        <v>165</v>
      </c>
      <c r="B24" s="49">
        <v>0.33300000000000002</v>
      </c>
      <c r="C24" s="154">
        <v>435.23</v>
      </c>
      <c r="D24" s="151">
        <f t="shared" si="0"/>
        <v>144.93159</v>
      </c>
      <c r="E24" s="152">
        <f t="shared" si="1"/>
        <v>12.0776325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0" customHeight="1">
      <c r="A25" s="153" t="s">
        <v>166</v>
      </c>
      <c r="B25" s="49">
        <v>0.5</v>
      </c>
      <c r="C25" s="154">
        <v>15.2</v>
      </c>
      <c r="D25" s="151">
        <f t="shared" si="0"/>
        <v>7.6</v>
      </c>
      <c r="E25" s="152">
        <f t="shared" si="1"/>
        <v>0.6333333333333333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0" customHeight="1">
      <c r="A26" s="153" t="s">
        <v>167</v>
      </c>
      <c r="B26" s="158">
        <v>0.5</v>
      </c>
      <c r="C26" s="154">
        <v>29</v>
      </c>
      <c r="D26" s="151">
        <f t="shared" si="0"/>
        <v>14.5</v>
      </c>
      <c r="E26" s="152">
        <f t="shared" si="1"/>
        <v>1.2083333333333333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0.25" customHeight="1">
      <c r="A27" s="153" t="s">
        <v>168</v>
      </c>
      <c r="B27" s="158">
        <v>0.5</v>
      </c>
      <c r="C27" s="154">
        <v>32.479999999999997</v>
      </c>
      <c r="D27" s="151">
        <f t="shared" si="0"/>
        <v>16.239999999999998</v>
      </c>
      <c r="E27" s="152">
        <f t="shared" si="1"/>
        <v>1.3533333333333333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20.25" customHeight="1">
      <c r="A28" s="153" t="s">
        <v>169</v>
      </c>
      <c r="B28" s="49">
        <v>0.33300000000000002</v>
      </c>
      <c r="C28" s="154">
        <v>221.32</v>
      </c>
      <c r="D28" s="151">
        <f t="shared" si="0"/>
        <v>73.699560000000005</v>
      </c>
      <c r="E28" s="152">
        <f t="shared" si="1"/>
        <v>6.1416300000000001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>
      <c r="A29" s="153" t="s">
        <v>170</v>
      </c>
      <c r="B29" s="49">
        <v>0.33300000000000002</v>
      </c>
      <c r="C29" s="154">
        <v>237.72</v>
      </c>
      <c r="D29" s="151">
        <f t="shared" si="0"/>
        <v>79.16076000000001</v>
      </c>
      <c r="E29" s="152">
        <f t="shared" si="1"/>
        <v>6.5967300000000009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0.25" customHeight="1">
      <c r="A30" s="153" t="s">
        <v>171</v>
      </c>
      <c r="B30" s="49">
        <v>3</v>
      </c>
      <c r="C30" s="154">
        <v>1.85</v>
      </c>
      <c r="D30" s="151">
        <f t="shared" si="0"/>
        <v>5.5500000000000007</v>
      </c>
      <c r="E30" s="152">
        <f t="shared" si="1"/>
        <v>0.46250000000000008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32.25" customHeight="1">
      <c r="A31" s="153" t="s">
        <v>172</v>
      </c>
      <c r="B31" s="49">
        <v>0.33300000000000002</v>
      </c>
      <c r="C31" s="154">
        <v>436.29</v>
      </c>
      <c r="D31" s="151">
        <f t="shared" si="0"/>
        <v>145.28457</v>
      </c>
      <c r="E31" s="152">
        <f t="shared" si="1"/>
        <v>12.1070475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3.75" customHeight="1">
      <c r="A32" s="153" t="s">
        <v>173</v>
      </c>
      <c r="B32" s="49">
        <v>0.33300000000000002</v>
      </c>
      <c r="C32" s="154">
        <v>575.34</v>
      </c>
      <c r="D32" s="151">
        <f t="shared" si="0"/>
        <v>191.58822000000004</v>
      </c>
      <c r="E32" s="152">
        <f t="shared" si="1"/>
        <v>15.965685000000002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33.75" customHeight="1">
      <c r="A33" s="153" t="s">
        <v>174</v>
      </c>
      <c r="B33" s="49">
        <v>0.33300000000000002</v>
      </c>
      <c r="C33" s="154">
        <v>213.98</v>
      </c>
      <c r="D33" s="151">
        <f t="shared" si="0"/>
        <v>71.255340000000004</v>
      </c>
      <c r="E33" s="152">
        <f t="shared" si="1"/>
        <v>5.937945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33.75" customHeight="1">
      <c r="A34" s="153" t="s">
        <v>175</v>
      </c>
      <c r="B34" s="49">
        <v>0.33300000000000002</v>
      </c>
      <c r="C34" s="154">
        <v>131.6</v>
      </c>
      <c r="D34" s="151">
        <f t="shared" si="0"/>
        <v>43.822800000000001</v>
      </c>
      <c r="E34" s="152">
        <f t="shared" si="1"/>
        <v>3.6518999999999999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33.75" customHeight="1">
      <c r="A35" s="153" t="s">
        <v>176</v>
      </c>
      <c r="B35" s="158">
        <v>0.5</v>
      </c>
      <c r="C35" s="154">
        <v>33.5</v>
      </c>
      <c r="D35" s="151">
        <f t="shared" si="0"/>
        <v>16.75</v>
      </c>
      <c r="E35" s="152">
        <f t="shared" si="1"/>
        <v>1.3958333333333333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3.75" customHeight="1">
      <c r="A36" s="153" t="s">
        <v>177</v>
      </c>
      <c r="B36" s="158">
        <v>0.5</v>
      </c>
      <c r="C36" s="154">
        <v>67.52</v>
      </c>
      <c r="D36" s="151">
        <f t="shared" si="0"/>
        <v>33.76</v>
      </c>
      <c r="E36" s="152">
        <f t="shared" si="1"/>
        <v>2.813333333333333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33.75" customHeight="1">
      <c r="A37" s="153" t="s">
        <v>178</v>
      </c>
      <c r="B37" s="158">
        <v>0.5</v>
      </c>
      <c r="C37" s="154">
        <v>14.67</v>
      </c>
      <c r="D37" s="151">
        <f t="shared" si="0"/>
        <v>7.335</v>
      </c>
      <c r="E37" s="152">
        <f t="shared" si="1"/>
        <v>0.61124999999999996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33.75" customHeight="1">
      <c r="A38" s="153" t="s">
        <v>179</v>
      </c>
      <c r="B38" s="158">
        <v>0.5</v>
      </c>
      <c r="C38" s="154">
        <v>30.61</v>
      </c>
      <c r="D38" s="151">
        <f t="shared" si="0"/>
        <v>15.305</v>
      </c>
      <c r="E38" s="152">
        <f t="shared" si="1"/>
        <v>1.2754166666666666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33.75" customHeight="1">
      <c r="A39" s="153" t="s">
        <v>180</v>
      </c>
      <c r="B39" s="49">
        <v>0.33300000000000002</v>
      </c>
      <c r="C39" s="154">
        <v>33.83</v>
      </c>
      <c r="D39" s="151">
        <f t="shared" si="0"/>
        <v>11.26539</v>
      </c>
      <c r="E39" s="152">
        <f t="shared" si="1"/>
        <v>0.93878249999999996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33.75" customHeight="1">
      <c r="A40" s="153" t="s">
        <v>181</v>
      </c>
      <c r="B40" s="49">
        <v>0.33300000000000002</v>
      </c>
      <c r="C40" s="154">
        <v>245.44</v>
      </c>
      <c r="D40" s="151">
        <f t="shared" si="0"/>
        <v>81.731520000000003</v>
      </c>
      <c r="E40" s="152">
        <f t="shared" si="1"/>
        <v>6.8109600000000006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33.75" customHeight="1">
      <c r="A41" s="153" t="s">
        <v>182</v>
      </c>
      <c r="B41" s="158">
        <v>0.5</v>
      </c>
      <c r="C41" s="154">
        <v>70.89</v>
      </c>
      <c r="D41" s="151">
        <f t="shared" si="0"/>
        <v>35.445</v>
      </c>
      <c r="E41" s="152">
        <f t="shared" si="1"/>
        <v>2.9537499999999999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33.75" customHeight="1">
      <c r="A42" s="153" t="s">
        <v>183</v>
      </c>
      <c r="B42" s="158">
        <v>0.5</v>
      </c>
      <c r="C42" s="154">
        <v>165.53</v>
      </c>
      <c r="D42" s="151">
        <f t="shared" si="0"/>
        <v>82.765000000000001</v>
      </c>
      <c r="E42" s="152">
        <f t="shared" si="1"/>
        <v>6.8970833333333337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3.75" customHeight="1">
      <c r="A43" s="153" t="s">
        <v>184</v>
      </c>
      <c r="B43" s="158">
        <v>0.5</v>
      </c>
      <c r="C43" s="154">
        <v>27.42</v>
      </c>
      <c r="D43" s="151">
        <f t="shared" si="0"/>
        <v>13.71</v>
      </c>
      <c r="E43" s="152">
        <f t="shared" si="1"/>
        <v>1.1425000000000001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33.75" customHeight="1">
      <c r="A44" s="153" t="s">
        <v>185</v>
      </c>
      <c r="B44" s="49">
        <v>0.33300000000000002</v>
      </c>
      <c r="C44" s="154">
        <v>17.86</v>
      </c>
      <c r="D44" s="151">
        <f t="shared" si="0"/>
        <v>5.9473799999999999</v>
      </c>
      <c r="E44" s="152">
        <f t="shared" si="1"/>
        <v>0.49561499999999997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33.75" customHeight="1">
      <c r="A45" s="153" t="s">
        <v>186</v>
      </c>
      <c r="B45" s="49">
        <v>0.33300000000000002</v>
      </c>
      <c r="C45" s="154">
        <v>471.73</v>
      </c>
      <c r="D45" s="151">
        <f t="shared" si="0"/>
        <v>157.08609000000001</v>
      </c>
      <c r="E45" s="152">
        <f t="shared" si="1"/>
        <v>13.090507500000001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33.75" customHeight="1">
      <c r="A46" s="153" t="s">
        <v>187</v>
      </c>
      <c r="B46" s="158">
        <v>0.5</v>
      </c>
      <c r="C46" s="154">
        <v>213.39</v>
      </c>
      <c r="D46" s="151">
        <f t="shared" si="0"/>
        <v>106.69499999999999</v>
      </c>
      <c r="E46" s="152">
        <f t="shared" si="1"/>
        <v>8.8912499999999994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33.75" customHeight="1">
      <c r="A47" s="153" t="s">
        <v>188</v>
      </c>
      <c r="B47" s="158">
        <v>0.5</v>
      </c>
      <c r="C47" s="154">
        <v>34.729999999999997</v>
      </c>
      <c r="D47" s="151">
        <f t="shared" si="0"/>
        <v>17.364999999999998</v>
      </c>
      <c r="E47" s="152">
        <f t="shared" si="1"/>
        <v>1.4470833333333333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33.75" customHeight="1">
      <c r="A48" s="153" t="s">
        <v>189</v>
      </c>
      <c r="B48" s="49">
        <v>0.33300000000000002</v>
      </c>
      <c r="C48" s="154">
        <v>36.83</v>
      </c>
      <c r="D48" s="151">
        <f t="shared" si="0"/>
        <v>12.264390000000001</v>
      </c>
      <c r="E48" s="152">
        <f t="shared" si="1"/>
        <v>1.0220325000000001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0.25" customHeight="1">
      <c r="A49" s="153" t="s">
        <v>190</v>
      </c>
      <c r="B49" s="49">
        <v>0.33300000000000002</v>
      </c>
      <c r="C49" s="154">
        <v>31.81</v>
      </c>
      <c r="D49" s="151">
        <f t="shared" si="0"/>
        <v>10.59273</v>
      </c>
      <c r="E49" s="152">
        <f t="shared" si="1"/>
        <v>0.8827275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30" customHeight="1">
      <c r="A50" s="153" t="s">
        <v>191</v>
      </c>
      <c r="B50" s="158">
        <v>0.5</v>
      </c>
      <c r="C50" s="154">
        <v>42.24</v>
      </c>
      <c r="D50" s="151">
        <f t="shared" si="0"/>
        <v>21.12</v>
      </c>
      <c r="E50" s="152">
        <f t="shared" si="1"/>
        <v>1.76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33.75" customHeight="1">
      <c r="A51" s="153" t="s">
        <v>192</v>
      </c>
      <c r="B51" s="49">
        <v>4</v>
      </c>
      <c r="C51" s="154">
        <v>21.07</v>
      </c>
      <c r="D51" s="151">
        <f t="shared" si="0"/>
        <v>84.28</v>
      </c>
      <c r="E51" s="152">
        <f t="shared" si="1"/>
        <v>7.0233333333333334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>
      <c r="A52" s="218" t="s">
        <v>115</v>
      </c>
      <c r="B52" s="219"/>
      <c r="C52" s="219"/>
      <c r="D52" s="220"/>
      <c r="E52" s="159">
        <f>SUM(E3:E51)</f>
        <v>190.36003083333341</v>
      </c>
    </row>
    <row r="53" spans="1:23" ht="15.75" customHeight="1">
      <c r="B53" s="160"/>
      <c r="C53" s="160"/>
    </row>
    <row r="54" spans="1:23" ht="15.75" customHeight="1">
      <c r="A54" s="161"/>
      <c r="B54" s="162" t="s">
        <v>193</v>
      </c>
      <c r="C54" s="162" t="s">
        <v>194</v>
      </c>
      <c r="D54" s="162" t="s">
        <v>195</v>
      </c>
      <c r="E54" s="162" t="s">
        <v>196</v>
      </c>
      <c r="F54" s="162" t="s">
        <v>48</v>
      </c>
    </row>
    <row r="55" spans="1:23" ht="15.75" customHeight="1">
      <c r="A55" s="163" t="s">
        <v>197</v>
      </c>
      <c r="B55" s="164">
        <v>5.69</v>
      </c>
      <c r="C55" s="164">
        <v>10</v>
      </c>
      <c r="D55" s="165">
        <f>B55/C55</f>
        <v>0.56900000000000006</v>
      </c>
      <c r="E55" s="164">
        <v>569.22</v>
      </c>
      <c r="F55" s="166">
        <f>D55*E55</f>
        <v>323.88618000000002</v>
      </c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</row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2">
    <mergeCell ref="A52:D52"/>
    <mergeCell ref="A1:E1"/>
  </mergeCells>
  <conditionalFormatting sqref="B3:C51">
    <cfRule type="notContainsBlanks" dxfId="0" priority="1">
      <formula>LEN(TRIM(B3))&gt;0</formula>
    </cfRule>
  </conditionalFormatting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Oficial de manutenção LP</vt:lpstr>
      <vt:lpstr>MÓDULO 5 - INSUMOS DIVERSOS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</cp:lastModifiedBy>
  <dcterms:created xsi:type="dcterms:W3CDTF">2017-08-17T21:14:09Z</dcterms:created>
  <dcterms:modified xsi:type="dcterms:W3CDTF">2023-11-13T15:47:21Z</dcterms:modified>
</cp:coreProperties>
</file>