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20775" windowHeight="11190"/>
  </bookViews>
  <sheets>
    <sheet name="Destinação Final" sheetId="1" r:id="rId1"/>
    <sheet name="BDI" sheetId="2" r:id="rId2"/>
  </sheets>
  <calcPr calcId="144525"/>
  <extLst>
    <ext uri="GoogleSheetsCustomDataVersion2">
      <go:sheetsCustomData xmlns:go="http://customooxmlschemas.google.com/" r:id="rId6" roundtripDataChecksum="eInJ9d4/fbXM16cin546wgSXNHHoPeLWSODSRCf/D7w="/>
    </ext>
  </extLst>
</workbook>
</file>

<file path=xl/calcChain.xml><?xml version="1.0" encoding="utf-8"?>
<calcChain xmlns="http://schemas.openxmlformats.org/spreadsheetml/2006/main">
  <c r="C9" i="2" l="1"/>
  <c r="C14" i="2" s="1"/>
  <c r="C25" i="1" s="1"/>
  <c r="F7" i="2"/>
  <c r="E7" i="2"/>
  <c r="D7" i="2"/>
  <c r="E19" i="1"/>
  <c r="E18" i="1"/>
  <c r="E20" i="1" s="1"/>
  <c r="F21" i="1" s="1"/>
  <c r="A8" i="1"/>
  <c r="A7" i="1"/>
  <c r="E7" i="1" l="1"/>
  <c r="D25" i="1"/>
  <c r="E25" i="1" s="1"/>
  <c r="F26" i="1" s="1"/>
  <c r="E8" i="1" l="1"/>
  <c r="F28" i="1"/>
  <c r="F30" i="1" s="1"/>
  <c r="E9" i="1"/>
  <c r="F9" i="1" s="1"/>
  <c r="F7" i="1" l="1"/>
  <c r="F8" i="1"/>
</calcChain>
</file>

<file path=xl/comments1.xml><?xml version="1.0" encoding="utf-8"?>
<comments xmlns="http://schemas.openxmlformats.org/spreadsheetml/2006/main">
  <authors>
    <author/>
  </authors>
  <commentList>
    <comment ref="C6" authorId="0">
      <text>
        <r>
          <rPr>
            <sz val="11"/>
            <color theme="1"/>
            <rFont val="Arial"/>
            <scheme val="minor"/>
          </rPr>
          <t>======
ID#AAAAM6gfWB4
Clauber Bridi    (2021-06-25 13:00:57)
Informar o % de Administração Central estimado</t>
        </r>
      </text>
    </comment>
    <comment ref="C7" authorId="0">
      <text>
        <r>
          <rPr>
            <sz val="11"/>
            <color theme="1"/>
            <rFont val="Arial"/>
            <scheme val="minor"/>
          </rPr>
          <t>======
ID#AAAAM6gfWB8
Clauber Bridi    (2021-06-25 13:00:57)
Informar o % de Seguros, Riscos e Garantia estimado</t>
        </r>
      </text>
    </comment>
    <comment ref="C8" authorId="0">
      <text>
        <r>
          <rPr>
            <sz val="11"/>
            <color theme="1"/>
            <rFont val="Arial"/>
            <scheme val="minor"/>
          </rPr>
          <t>======
ID#AAAAM6gfWBw
Clauber Bridi    (2021-06-25 13:00:57)
Informar o % de Lucro estimado</t>
        </r>
      </text>
    </comment>
    <comment ref="E9" authorId="0">
      <text>
        <r>
          <rPr>
            <sz val="11"/>
            <color theme="1"/>
            <rFont val="Arial"/>
            <scheme val="minor"/>
          </rPr>
          <t>======
ID#AAAAM6gfWCA
Clauber Bridi    (2021-06-25 13:00:57)
Informar o valor anual da taxa financeira, em percentual. Admite-se utilizar a SELIC</t>
        </r>
      </text>
    </comment>
    <comment ref="C10" authorId="0">
      <text>
        <r>
          <rPr>
            <sz val="11"/>
            <color theme="1"/>
            <rFont val="Arial"/>
            <scheme val="minor"/>
          </rPr>
          <t>======
ID#AAAAM6gfWBs
Clauber Bridi    (2021-06-25 13:00:57)
Informar o percentual de ISS, de acordo com a legislação tributária do município onde serão prestados os serviços. De 2% até o limite de 5%.</t>
        </r>
      </text>
    </comment>
    <comment ref="E10" authorId="0">
      <text>
        <r>
          <rPr>
            <sz val="11"/>
            <color theme="1"/>
            <rFont val="Arial"/>
            <scheme val="minor"/>
          </rPr>
          <t>======
ID#AAAAM6gfWB0
Clauber Bridi    (2021-06-25 13:00:57)
Informar a média de dias úteis entre data de pagamento prevista no contrato e a data final do período de adimplemento da parcela</t>
        </r>
      </text>
    </comment>
    <comment ref="C11" authorId="0">
      <text>
        <r>
          <rPr>
            <sz val="11"/>
            <color theme="1"/>
            <rFont val="Arial"/>
            <scheme val="minor"/>
          </rPr>
          <t>======
ID#AAAAM6gfWCE
Clauber Bridi    (2021-06-25 13:00:57)
Informar o valor estimado de PIS/COFINS. 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qfE9DnTz/GJBamfYip3pjZsRx1w=="/>
    </ext>
  </extLst>
</comments>
</file>

<file path=xl/sharedStrings.xml><?xml version="1.0" encoding="utf-8"?>
<sst xmlns="http://schemas.openxmlformats.org/spreadsheetml/2006/main" count="54" uniqueCount="47">
  <si>
    <t>PLANILHA DE CUSTOS</t>
  </si>
  <si>
    <t>TRANSPORTE E DESTINAÇÃO FINAL DE RESÍDUOS SÓLIDOS CONSTRUÇÃO CIVIL</t>
  </si>
  <si>
    <t>ORÇAMENTO SINTÉTICO</t>
  </si>
  <si>
    <t>DESCRIÇÃO DO ITEM</t>
  </si>
  <si>
    <t>CUSTO (R$/MÊS)</t>
  </si>
  <si>
    <t>%</t>
  </si>
  <si>
    <t>PREÇO TOTAL MENSAL</t>
  </si>
  <si>
    <t>Fator de Utilização (FU)</t>
  </si>
  <si>
    <t>1- TRANSPORTE E DESTINAÇÃO</t>
  </si>
  <si>
    <t>TRANSPORTE E DESTINAÇÃO</t>
  </si>
  <si>
    <t>DISCRIMINAÇÃO</t>
  </si>
  <si>
    <t>UNIDADE</t>
  </si>
  <si>
    <t>QUANTIDADE</t>
  </si>
  <si>
    <t>CUSTO UNITÁRIO</t>
  </si>
  <si>
    <t>SUBTOTAL</t>
  </si>
  <si>
    <t>TOTAL</t>
  </si>
  <si>
    <t>Custo de destinação final</t>
  </si>
  <si>
    <t>m³</t>
  </si>
  <si>
    <t>Custo de transporte</t>
  </si>
  <si>
    <t>carga</t>
  </si>
  <si>
    <t>Total da operação</t>
  </si>
  <si>
    <t>Fator de utilização</t>
  </si>
  <si>
    <t>2- BENEFÍCIOS E DESPESAS INDIRETAS (BDI)</t>
  </si>
  <si>
    <t>Benefícios e despesas indiretas</t>
  </si>
  <si>
    <t>PREÇO TOTAL (R$)</t>
  </si>
  <si>
    <t>PREÇO POR CARGA (R$)</t>
  </si>
  <si>
    <t>2.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</si>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</sst>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"/>
    <numFmt numFmtId="165" formatCode="_-* #,##0.00_-;\-* #,##0.00_-;_-* &quot;-&quot;??_-;_-@"/>
  </numFmts>
  <fonts count="10" x14ac:knownFonts="1">
    <font>
      <sz val="11"/>
      <color theme="1"/>
      <name val="Arial"/>
      <scheme val="minor"/>
    </font>
    <font>
      <b/>
      <sz val="14"/>
      <color theme="1"/>
      <name val="Arial"/>
    </font>
    <font>
      <sz val="11"/>
      <name val="Arial"/>
    </font>
    <font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3" fillId="2" borderId="3" xfId="0" applyFont="1" applyFill="1" applyBorder="1"/>
    <xf numFmtId="0" fontId="3" fillId="0" borderId="0" xfId="0" applyFo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64" fontId="4" fillId="2" borderId="11" xfId="0" applyNumberFormat="1" applyFont="1" applyFill="1" applyBorder="1"/>
    <xf numFmtId="10" fontId="4" fillId="2" borderId="12" xfId="0" applyNumberFormat="1" applyFont="1" applyFill="1" applyBorder="1" applyAlignment="1">
      <alignment horizontal="center"/>
    </xf>
    <xf numFmtId="164" fontId="3" fillId="2" borderId="3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9" fontId="4" fillId="2" borderId="3" xfId="0" applyNumberFormat="1" applyFont="1" applyFill="1" applyBorder="1" applyAlignment="1">
      <alignment horizontal="center"/>
    </xf>
    <xf numFmtId="164" fontId="4" fillId="2" borderId="15" xfId="0" applyNumberFormat="1" applyFont="1" applyFill="1" applyBorder="1"/>
    <xf numFmtId="10" fontId="4" fillId="2" borderId="16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164" fontId="4" fillId="2" borderId="18" xfId="0" applyNumberFormat="1" applyFont="1" applyFill="1" applyBorder="1"/>
    <xf numFmtId="10" fontId="4" fillId="2" borderId="7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10" fontId="4" fillId="2" borderId="1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4" fillId="2" borderId="19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1" xfId="0" applyFont="1" applyFill="1" applyBorder="1" applyAlignment="1"/>
    <xf numFmtId="0" fontId="4" fillId="2" borderId="11" xfId="0" applyFont="1" applyFill="1" applyBorder="1" applyAlignment="1">
      <alignment horizontal="center"/>
    </xf>
    <xf numFmtId="165" fontId="5" fillId="2" borderId="11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/>
    <xf numFmtId="164" fontId="5" fillId="2" borderId="11" xfId="0" applyNumberFormat="1" applyFont="1" applyFill="1" applyBorder="1"/>
    <xf numFmtId="0" fontId="3" fillId="2" borderId="20" xfId="0" applyFont="1" applyFill="1" applyBorder="1"/>
    <xf numFmtId="0" fontId="3" fillId="0" borderId="0" xfId="0" applyFont="1" applyAlignment="1"/>
    <xf numFmtId="0" fontId="4" fillId="2" borderId="11" xfId="0" applyFont="1" applyFill="1" applyBorder="1"/>
    <xf numFmtId="165" fontId="5" fillId="2" borderId="11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left"/>
    </xf>
    <xf numFmtId="2" fontId="5" fillId="2" borderId="21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left"/>
    </xf>
    <xf numFmtId="164" fontId="4" fillId="2" borderId="3" xfId="0" applyNumberFormat="1" applyFont="1" applyFill="1" applyBorder="1" applyAlignment="1">
      <alignment horizontal="lef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10" fontId="5" fillId="2" borderId="1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left"/>
    </xf>
    <xf numFmtId="2" fontId="5" fillId="2" borderId="2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7" fillId="2" borderId="2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/>
    </xf>
    <xf numFmtId="0" fontId="6" fillId="2" borderId="27" xfId="0" applyFont="1" applyFill="1" applyBorder="1"/>
    <xf numFmtId="9" fontId="6" fillId="2" borderId="32" xfId="0" applyNumberFormat="1" applyFont="1" applyFill="1" applyBorder="1"/>
    <xf numFmtId="9" fontId="6" fillId="2" borderId="11" xfId="0" applyNumberFormat="1" applyFont="1" applyFill="1" applyBorder="1" applyAlignment="1">
      <alignment horizontal="center"/>
    </xf>
    <xf numFmtId="9" fontId="6" fillId="2" borderId="33" xfId="0" applyNumberFormat="1" applyFont="1" applyFill="1" applyBorder="1"/>
    <xf numFmtId="0" fontId="6" fillId="2" borderId="34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10" fontId="6" fillId="2" borderId="36" xfId="0" applyNumberFormat="1" applyFont="1" applyFill="1" applyBorder="1" applyAlignment="1">
      <alignment horizontal="center" vertical="center"/>
    </xf>
    <xf numFmtId="10" fontId="6" fillId="2" borderId="32" xfId="0" applyNumberFormat="1" applyFont="1" applyFill="1" applyBorder="1" applyAlignment="1">
      <alignment horizontal="right"/>
    </xf>
    <xf numFmtId="10" fontId="6" fillId="2" borderId="11" xfId="0" applyNumberFormat="1" applyFont="1" applyFill="1" applyBorder="1" applyAlignment="1">
      <alignment horizontal="right"/>
    </xf>
    <xf numFmtId="10" fontId="6" fillId="2" borderId="33" xfId="0" applyNumberFormat="1" applyFont="1" applyFill="1" applyBorder="1" applyAlignment="1">
      <alignment horizontal="right"/>
    </xf>
    <xf numFmtId="0" fontId="6" fillId="2" borderId="3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10" fontId="6" fillId="2" borderId="33" xfId="0" applyNumberFormat="1" applyFont="1" applyFill="1" applyBorder="1" applyAlignment="1">
      <alignment horizontal="center" vertical="center"/>
    </xf>
    <xf numFmtId="10" fontId="6" fillId="2" borderId="11" xfId="0" applyNumberFormat="1" applyFont="1" applyFill="1" applyBorder="1" applyAlignment="1">
      <alignment horizontal="center"/>
    </xf>
    <xf numFmtId="10" fontId="6" fillId="2" borderId="33" xfId="0" applyNumberFormat="1" applyFont="1" applyFill="1" applyBorder="1"/>
    <xf numFmtId="0" fontId="6" fillId="2" borderId="32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/>
    </xf>
    <xf numFmtId="0" fontId="6" fillId="2" borderId="33" xfId="0" applyFont="1" applyFill="1" applyBorder="1"/>
    <xf numFmtId="0" fontId="6" fillId="2" borderId="38" xfId="0" applyFont="1" applyFill="1" applyBorder="1" applyAlignment="1">
      <alignment horizontal="left" vertical="center"/>
    </xf>
    <xf numFmtId="10" fontId="6" fillId="2" borderId="40" xfId="0" applyNumberFormat="1" applyFont="1" applyFill="1" applyBorder="1" applyAlignment="1">
      <alignment horizontal="center" vertical="center"/>
    </xf>
    <xf numFmtId="0" fontId="6" fillId="2" borderId="32" xfId="0" applyFont="1" applyFill="1" applyBorder="1"/>
    <xf numFmtId="0" fontId="6" fillId="2" borderId="41" xfId="0" applyFont="1" applyFill="1" applyBorder="1" applyAlignment="1">
      <alignment vertical="center"/>
    </xf>
    <xf numFmtId="0" fontId="6" fillId="2" borderId="42" xfId="0" applyFont="1" applyFill="1" applyBorder="1" applyAlignment="1">
      <alignment vertical="center"/>
    </xf>
    <xf numFmtId="10" fontId="6" fillId="2" borderId="43" xfId="0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10" fontId="9" fillId="2" borderId="23" xfId="0" applyNumberFormat="1" applyFont="1" applyFill="1" applyBorder="1" applyAlignment="1">
      <alignment horizontal="center" vertical="center" wrapText="1"/>
    </xf>
    <xf numFmtId="10" fontId="6" fillId="2" borderId="38" xfId="0" applyNumberFormat="1" applyFont="1" applyFill="1" applyBorder="1" applyAlignment="1">
      <alignment horizontal="right"/>
    </xf>
    <xf numFmtId="10" fontId="6" fillId="2" borderId="47" xfId="0" applyNumberFormat="1" applyFont="1" applyFill="1" applyBorder="1" applyAlignment="1">
      <alignment horizontal="right"/>
    </xf>
    <xf numFmtId="10" fontId="6" fillId="2" borderId="40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7" fillId="2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9" fontId="9" fillId="2" borderId="29" xfId="0" applyNumberFormat="1" applyFont="1" applyFill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0" fontId="6" fillId="2" borderId="37" xfId="0" applyFont="1" applyFill="1" applyBorder="1" applyAlignment="1">
      <alignment horizontal="center" vertical="center"/>
    </xf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4</xdr:row>
      <xdr:rowOff>0</xdr:rowOff>
    </xdr:from>
    <xdr:ext cx="219075" cy="295275"/>
    <xdr:sp macro="" textlink="">
      <xdr:nvSpPr>
        <xdr:cNvPr id="2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11</xdr:row>
      <xdr:rowOff>0</xdr:rowOff>
    </xdr:from>
    <xdr:ext cx="219075" cy="295275"/>
    <xdr:sp macro="" textlink="">
      <xdr:nvSpPr>
        <xdr:cNvPr id="4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5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6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7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8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9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10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14</xdr:row>
      <xdr:rowOff>0</xdr:rowOff>
    </xdr:from>
    <xdr:ext cx="219075" cy="295275"/>
    <xdr:sp macro="" textlink="">
      <xdr:nvSpPr>
        <xdr:cNvPr id="11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 macro="" textlink="">
      <xdr:nvSpPr>
        <xdr:cNvPr id="12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13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14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 macro="" textlink="">
      <xdr:nvSpPr>
        <xdr:cNvPr id="15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 macro="" textlink="">
      <xdr:nvSpPr>
        <xdr:cNvPr id="16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21</xdr:row>
      <xdr:rowOff>0</xdr:rowOff>
    </xdr:from>
    <xdr:ext cx="219075" cy="295275"/>
    <xdr:sp macro="" textlink="">
      <xdr:nvSpPr>
        <xdr:cNvPr id="17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22</xdr:row>
      <xdr:rowOff>0</xdr:rowOff>
    </xdr:from>
    <xdr:ext cx="219075" cy="295275"/>
    <xdr:sp macro="" textlink="">
      <xdr:nvSpPr>
        <xdr:cNvPr id="18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19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</xdr:col>
      <xdr:colOff>304800</xdr:colOff>
      <xdr:row>13</xdr:row>
      <xdr:rowOff>0</xdr:rowOff>
    </xdr:from>
    <xdr:ext cx="219075" cy="295275"/>
    <xdr:sp macro="" textlink="">
      <xdr:nvSpPr>
        <xdr:cNvPr id="20" name="Shape 3"/>
        <xdr:cNvSpPr txBox="1"/>
      </xdr:nvSpPr>
      <xdr:spPr>
        <a:xfrm>
          <a:off x="5241225" y="36371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showGridLines="0" tabSelected="1" workbookViewId="0">
      <selection sqref="A1:F1"/>
    </sheetView>
  </sheetViews>
  <sheetFormatPr defaultColWidth="12.625" defaultRowHeight="15" customHeight="1" x14ac:dyDescent="0.2"/>
  <cols>
    <col min="1" max="1" width="42.25" customWidth="1"/>
    <col min="2" max="2" width="10.75" customWidth="1"/>
    <col min="3" max="3" width="16.375" customWidth="1"/>
    <col min="4" max="4" width="15.125" customWidth="1"/>
    <col min="5" max="6" width="13.5" customWidth="1"/>
    <col min="7" max="7" width="11.25" customWidth="1"/>
    <col min="8" max="26" width="7.625" customWidth="1"/>
  </cols>
  <sheetData>
    <row r="1" spans="1:26" ht="12.75" customHeight="1" x14ac:dyDescent="0.25">
      <c r="A1" s="103"/>
      <c r="B1" s="104"/>
      <c r="C1" s="104"/>
      <c r="D1" s="104"/>
      <c r="E1" s="104"/>
      <c r="F1" s="10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05" t="s">
        <v>0</v>
      </c>
      <c r="B2" s="104"/>
      <c r="C2" s="104"/>
      <c r="D2" s="104"/>
      <c r="E2" s="104"/>
      <c r="F2" s="104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">
      <c r="A3" s="105" t="s">
        <v>1</v>
      </c>
      <c r="B3" s="104"/>
      <c r="C3" s="104"/>
      <c r="D3" s="104"/>
      <c r="E3" s="104"/>
      <c r="F3" s="104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 customHeight="1" x14ac:dyDescent="0.2">
      <c r="A4" s="3"/>
      <c r="B4" s="3"/>
      <c r="C4" s="3"/>
      <c r="D4" s="3"/>
      <c r="E4" s="4"/>
      <c r="F4" s="4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106" t="s">
        <v>2</v>
      </c>
      <c r="B5" s="104"/>
      <c r="C5" s="104"/>
      <c r="D5" s="104"/>
      <c r="E5" s="104"/>
      <c r="F5" s="104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 x14ac:dyDescent="0.2">
      <c r="A6" s="5" t="s">
        <v>3</v>
      </c>
      <c r="B6" s="6"/>
      <c r="C6" s="7"/>
      <c r="D6" s="7"/>
      <c r="E6" s="8" t="s">
        <v>4</v>
      </c>
      <c r="F6" s="9" t="s">
        <v>5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 customHeight="1" x14ac:dyDescent="0.2">
      <c r="A7" s="10" t="str">
        <f>A15</f>
        <v>1- TRANSPORTE E DESTINAÇÃO</v>
      </c>
      <c r="B7" s="11"/>
      <c r="C7" s="11"/>
      <c r="D7" s="12"/>
      <c r="E7" s="13">
        <f>F21</f>
        <v>2832</v>
      </c>
      <c r="F7" s="14">
        <f t="shared" ref="F7:F9" si="0">IFERROR(E7/$E$9,0)</f>
        <v>0.81459758879113719</v>
      </c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 x14ac:dyDescent="0.2">
      <c r="A8" s="16" t="str">
        <f>A23</f>
        <v>2- BENEFÍCIOS E DESPESAS INDIRETAS (BDI)</v>
      </c>
      <c r="B8" s="17"/>
      <c r="C8" s="17"/>
      <c r="D8" s="18"/>
      <c r="E8" s="19">
        <f>F26</f>
        <v>644.56319999999994</v>
      </c>
      <c r="F8" s="20">
        <f t="shared" si="0"/>
        <v>0.18540241120886281</v>
      </c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 x14ac:dyDescent="0.2">
      <c r="A9" s="21" t="s">
        <v>6</v>
      </c>
      <c r="B9" s="6"/>
      <c r="C9" s="6"/>
      <c r="D9" s="22"/>
      <c r="E9" s="23">
        <f>E7+E8</f>
        <v>3476.5632000000001</v>
      </c>
      <c r="F9" s="24">
        <f t="shared" si="0"/>
        <v>1</v>
      </c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3"/>
      <c r="B10" s="3"/>
      <c r="C10" s="3"/>
      <c r="D10" s="3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3"/>
      <c r="B11" s="3"/>
      <c r="C11" s="3"/>
      <c r="D11" s="3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25" t="s">
        <v>7</v>
      </c>
      <c r="B12" s="26">
        <v>1</v>
      </c>
      <c r="C12" s="3"/>
      <c r="D12" s="1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3"/>
      <c r="B13" s="3"/>
      <c r="C13" s="3"/>
      <c r="D13" s="3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107" t="s">
        <v>8</v>
      </c>
      <c r="B15" s="104"/>
      <c r="C15" s="104"/>
      <c r="D15" s="104"/>
      <c r="E15" s="104"/>
      <c r="F15" s="10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4" t="s">
        <v>9</v>
      </c>
      <c r="B16" s="27"/>
      <c r="C16" s="27"/>
      <c r="D16" s="27"/>
      <c r="E16" s="27"/>
      <c r="F16" s="27"/>
      <c r="G16" s="1"/>
      <c r="H16" s="2"/>
      <c r="I16" s="2"/>
      <c r="J16" s="2"/>
      <c r="K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8" t="s">
        <v>10</v>
      </c>
      <c r="B17" s="29" t="s">
        <v>11</v>
      </c>
      <c r="C17" s="29" t="s">
        <v>12</v>
      </c>
      <c r="D17" s="29" t="s">
        <v>13</v>
      </c>
      <c r="E17" s="29" t="s">
        <v>14</v>
      </c>
      <c r="F17" s="9" t="s">
        <v>15</v>
      </c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30" t="s">
        <v>16</v>
      </c>
      <c r="B18" s="31" t="s">
        <v>17</v>
      </c>
      <c r="C18" s="32">
        <v>96</v>
      </c>
      <c r="D18" s="33">
        <v>17</v>
      </c>
      <c r="E18" s="34">
        <f t="shared" ref="E18:E19" si="1">C18*D18</f>
        <v>1632</v>
      </c>
      <c r="F18" s="35"/>
      <c r="G18" s="1"/>
      <c r="H18" s="36"/>
      <c r="I18" s="36"/>
      <c r="J18" s="3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37" t="s">
        <v>18</v>
      </c>
      <c r="B19" s="31" t="s">
        <v>19</v>
      </c>
      <c r="C19" s="32">
        <v>24</v>
      </c>
      <c r="D19" s="33">
        <v>50</v>
      </c>
      <c r="E19" s="34">
        <f t="shared" si="1"/>
        <v>1200</v>
      </c>
      <c r="F19" s="35"/>
      <c r="G19" s="1"/>
      <c r="H19" s="2"/>
      <c r="I19" s="2"/>
      <c r="J19" s="36"/>
      <c r="K19" s="2"/>
      <c r="L19" s="3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37" t="s">
        <v>20</v>
      </c>
      <c r="B20" s="31"/>
      <c r="C20" s="38"/>
      <c r="D20" s="34"/>
      <c r="E20" s="34">
        <f>E18+E19</f>
        <v>2832</v>
      </c>
      <c r="F20" s="35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1"/>
      <c r="C21" s="1"/>
      <c r="D21" s="39" t="s">
        <v>21</v>
      </c>
      <c r="E21" s="40">
        <v>1</v>
      </c>
      <c r="F21" s="41">
        <f>E20*E21</f>
        <v>2832</v>
      </c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1"/>
      <c r="B22" s="1"/>
      <c r="C22" s="1"/>
      <c r="D22" s="39"/>
      <c r="E22" s="39"/>
      <c r="F22" s="42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107" t="s">
        <v>22</v>
      </c>
      <c r="B23" s="104"/>
      <c r="C23" s="104"/>
      <c r="D23" s="104"/>
      <c r="E23" s="104"/>
      <c r="F23" s="10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8" t="s">
        <v>10</v>
      </c>
      <c r="B24" s="29" t="s">
        <v>11</v>
      </c>
      <c r="C24" s="29" t="s">
        <v>12</v>
      </c>
      <c r="D24" s="29" t="s">
        <v>13</v>
      </c>
      <c r="E24" s="29" t="s">
        <v>14</v>
      </c>
      <c r="F24" s="9" t="s">
        <v>15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43" t="s">
        <v>23</v>
      </c>
      <c r="B25" s="44" t="s">
        <v>5</v>
      </c>
      <c r="C25" s="45">
        <f>BDI!C14</f>
        <v>0.2276</v>
      </c>
      <c r="D25" s="46">
        <f>F21</f>
        <v>2832</v>
      </c>
      <c r="E25" s="46">
        <f>C25*D25</f>
        <v>644.56319999999994</v>
      </c>
      <c r="F25" s="47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"/>
      <c r="B26" s="1"/>
      <c r="C26" s="1"/>
      <c r="D26" s="39"/>
      <c r="E26" s="39"/>
      <c r="F26" s="41">
        <f>E25</f>
        <v>644.56319999999994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1"/>
      <c r="C27" s="1"/>
      <c r="D27" s="39"/>
      <c r="E27" s="39"/>
      <c r="F27" s="42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48" t="s">
        <v>24</v>
      </c>
      <c r="B28" s="49"/>
      <c r="C28" s="50"/>
      <c r="D28" s="51"/>
      <c r="E28" s="52"/>
      <c r="F28" s="41">
        <f>F21+F26</f>
        <v>3476.5632000000001</v>
      </c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1"/>
      <c r="C29" s="1"/>
      <c r="D29" s="39"/>
      <c r="E29" s="39"/>
      <c r="F29" s="42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48" t="s">
        <v>25</v>
      </c>
      <c r="B30" s="49"/>
      <c r="C30" s="50"/>
      <c r="D30" s="51"/>
      <c r="E30" s="52"/>
      <c r="F30" s="41">
        <f>F28/C19</f>
        <v>144.85679999999999</v>
      </c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1"/>
      <c r="C31" s="1"/>
      <c r="D31" s="39"/>
      <c r="E31" s="39"/>
      <c r="F31" s="42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1"/>
      <c r="C32" s="1"/>
      <c r="D32" s="39"/>
      <c r="E32" s="39"/>
      <c r="F32" s="42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1"/>
      <c r="C33" s="1"/>
      <c r="D33" s="39"/>
      <c r="E33" s="39"/>
      <c r="F33" s="42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1"/>
      <c r="C34" s="1"/>
      <c r="D34" s="39"/>
      <c r="E34" s="39"/>
      <c r="F34" s="42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1"/>
      <c r="C35" s="1"/>
      <c r="D35" s="39"/>
      <c r="E35" s="39"/>
      <c r="F35" s="42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53"/>
      <c r="B36" s="54"/>
      <c r="C36" s="55"/>
      <c r="D36" s="56"/>
      <c r="E36" s="57"/>
      <c r="F36" s="5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58"/>
      <c r="B37" s="54"/>
      <c r="C37" s="54"/>
      <c r="D37" s="59"/>
      <c r="E37" s="57"/>
      <c r="F37" s="5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mergeCells count="6">
    <mergeCell ref="A23:F23"/>
    <mergeCell ref="A1:F1"/>
    <mergeCell ref="A2:F2"/>
    <mergeCell ref="A3:F3"/>
    <mergeCell ref="A5:F5"/>
    <mergeCell ref="A15:F15"/>
  </mergeCells>
  <pageMargins left="0.51181102362204722" right="0.24" top="0.78740157480314965" bottom="0.7874015748031496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 x14ac:dyDescent="0.2"/>
  <cols>
    <col min="1" max="1" width="36.25" customWidth="1"/>
    <col min="2" max="26" width="7.625" customWidth="1"/>
  </cols>
  <sheetData>
    <row r="1" spans="1:7" ht="14.25" customHeight="1" x14ac:dyDescent="0.2">
      <c r="A1" s="60"/>
      <c r="B1" s="61"/>
      <c r="C1" s="61"/>
      <c r="D1" s="60"/>
      <c r="E1" s="62"/>
      <c r="F1" s="60"/>
      <c r="G1" s="60"/>
    </row>
    <row r="2" spans="1:7" ht="14.25" customHeight="1" x14ac:dyDescent="0.25">
      <c r="A2" s="108" t="s">
        <v>26</v>
      </c>
      <c r="B2" s="109"/>
      <c r="C2" s="109"/>
      <c r="D2" s="109"/>
      <c r="E2" s="109"/>
      <c r="F2" s="110"/>
      <c r="G2" s="63"/>
    </row>
    <row r="3" spans="1:7" ht="14.25" customHeight="1" x14ac:dyDescent="0.25">
      <c r="A3" s="64"/>
      <c r="B3" s="65"/>
      <c r="C3" s="65"/>
      <c r="D3" s="65"/>
      <c r="E3" s="65"/>
      <c r="F3" s="66"/>
      <c r="G3" s="63"/>
    </row>
    <row r="4" spans="1:7" ht="14.25" customHeight="1" x14ac:dyDescent="0.25">
      <c r="A4" s="67"/>
      <c r="B4" s="61"/>
      <c r="C4" s="61"/>
      <c r="D4" s="111" t="s">
        <v>27</v>
      </c>
      <c r="E4" s="112"/>
      <c r="F4" s="113"/>
      <c r="G4" s="60"/>
    </row>
    <row r="5" spans="1:7" ht="14.25" customHeight="1" x14ac:dyDescent="0.2">
      <c r="A5" s="68"/>
      <c r="B5" s="60"/>
      <c r="C5" s="60"/>
      <c r="D5" s="69" t="s">
        <v>28</v>
      </c>
      <c r="E5" s="70" t="s">
        <v>29</v>
      </c>
      <c r="F5" s="71" t="s">
        <v>30</v>
      </c>
      <c r="G5" s="60"/>
    </row>
    <row r="6" spans="1:7" ht="14.25" customHeight="1" x14ac:dyDescent="0.2">
      <c r="A6" s="72" t="s">
        <v>31</v>
      </c>
      <c r="B6" s="73" t="s">
        <v>32</v>
      </c>
      <c r="C6" s="74">
        <v>3.5000000000000003E-2</v>
      </c>
      <c r="D6" s="75">
        <v>2.9700000000000001E-2</v>
      </c>
      <c r="E6" s="76">
        <v>5.0799999999999998E-2</v>
      </c>
      <c r="F6" s="77">
        <v>6.2700000000000006E-2</v>
      </c>
      <c r="G6" s="60"/>
    </row>
    <row r="7" spans="1:7" ht="14.25" customHeight="1" x14ac:dyDescent="0.2">
      <c r="A7" s="78" t="s">
        <v>33</v>
      </c>
      <c r="B7" s="79" t="s">
        <v>34</v>
      </c>
      <c r="C7" s="80">
        <v>0.01</v>
      </c>
      <c r="D7" s="75">
        <f>0.3%+0.56%</f>
        <v>8.6E-3</v>
      </c>
      <c r="E7" s="76">
        <f>0.48%+0.85%</f>
        <v>1.3299999999999999E-2</v>
      </c>
      <c r="F7" s="77">
        <f>0.82%+0.89%</f>
        <v>1.7099999999999997E-2</v>
      </c>
      <c r="G7" s="60"/>
    </row>
    <row r="8" spans="1:7" ht="14.25" customHeight="1" x14ac:dyDescent="0.2">
      <c r="A8" s="78" t="s">
        <v>35</v>
      </c>
      <c r="B8" s="79" t="s">
        <v>36</v>
      </c>
      <c r="C8" s="80">
        <v>9.01E-2</v>
      </c>
      <c r="D8" s="75">
        <v>7.7799999999999994E-2</v>
      </c>
      <c r="E8" s="76">
        <v>0.1085</v>
      </c>
      <c r="F8" s="77">
        <v>0.13550000000000001</v>
      </c>
      <c r="G8" s="60"/>
    </row>
    <row r="9" spans="1:7" ht="14.25" customHeight="1" x14ac:dyDescent="0.2">
      <c r="A9" s="78" t="s">
        <v>37</v>
      </c>
      <c r="B9" s="79" t="s">
        <v>38</v>
      </c>
      <c r="C9" s="80">
        <f>(1+E9)^(E10/252)-1</f>
        <v>5.9427110401173433E-3</v>
      </c>
      <c r="D9" s="75" t="s">
        <v>39</v>
      </c>
      <c r="E9" s="81">
        <v>0.13250000000000001</v>
      </c>
      <c r="F9" s="82"/>
      <c r="G9" s="60"/>
    </row>
    <row r="10" spans="1:7" ht="14.25" customHeight="1" x14ac:dyDescent="0.2">
      <c r="A10" s="78" t="s">
        <v>40</v>
      </c>
      <c r="B10" s="114" t="s">
        <v>41</v>
      </c>
      <c r="C10" s="80">
        <v>0.03</v>
      </c>
      <c r="D10" s="83" t="s">
        <v>42</v>
      </c>
      <c r="E10" s="84">
        <v>12</v>
      </c>
      <c r="F10" s="85"/>
      <c r="G10" s="60"/>
    </row>
    <row r="11" spans="1:7" ht="14.25" customHeight="1" x14ac:dyDescent="0.2">
      <c r="A11" s="86" t="s">
        <v>43</v>
      </c>
      <c r="B11" s="115"/>
      <c r="C11" s="87">
        <v>3.6499999999999998E-2</v>
      </c>
      <c r="D11" s="88"/>
      <c r="E11" s="84"/>
      <c r="F11" s="85"/>
      <c r="G11" s="60"/>
    </row>
    <row r="12" spans="1:7" ht="14.25" customHeight="1" x14ac:dyDescent="0.2">
      <c r="A12" s="89" t="s">
        <v>44</v>
      </c>
      <c r="B12" s="90"/>
      <c r="C12" s="91"/>
      <c r="D12" s="88"/>
      <c r="E12" s="84"/>
      <c r="F12" s="85"/>
      <c r="G12" s="60"/>
    </row>
    <row r="13" spans="1:7" ht="14.25" customHeight="1" x14ac:dyDescent="0.2">
      <c r="A13" s="92" t="s">
        <v>45</v>
      </c>
      <c r="B13" s="93"/>
      <c r="C13" s="94"/>
      <c r="D13" s="88"/>
      <c r="E13" s="84"/>
      <c r="F13" s="85"/>
      <c r="G13" s="60"/>
    </row>
    <row r="14" spans="1:7" ht="24" customHeight="1" x14ac:dyDescent="0.2">
      <c r="A14" s="95" t="s">
        <v>46</v>
      </c>
      <c r="B14" s="96"/>
      <c r="C14" s="97">
        <f>ROUND((((1+C6+C7)*(1+C8)*(1+C9))/(1-(C10+C11))-1),4)</f>
        <v>0.2276</v>
      </c>
      <c r="D14" s="98">
        <v>0.21429999999999999</v>
      </c>
      <c r="E14" s="99">
        <v>0.2717</v>
      </c>
      <c r="F14" s="100">
        <v>0.3362</v>
      </c>
      <c r="G14" s="60"/>
    </row>
    <row r="15" spans="1:7" ht="14.25" customHeight="1" x14ac:dyDescent="0.2">
      <c r="A15" s="60"/>
      <c r="B15" s="60"/>
      <c r="C15" s="60"/>
      <c r="D15" s="60"/>
      <c r="E15" s="62"/>
      <c r="F15" s="60"/>
      <c r="G15" s="60"/>
    </row>
    <row r="16" spans="1:7" ht="14.25" customHeight="1" x14ac:dyDescent="0.2">
      <c r="A16" s="101"/>
      <c r="B16" s="101"/>
      <c r="C16" s="101"/>
      <c r="D16" s="101"/>
      <c r="E16" s="102"/>
      <c r="F16" s="101"/>
      <c r="G16" s="101"/>
    </row>
    <row r="17" spans="1:7" ht="14.25" customHeight="1" x14ac:dyDescent="0.2">
      <c r="A17" s="101"/>
      <c r="B17" s="101"/>
      <c r="C17" s="101"/>
      <c r="D17" s="101"/>
      <c r="E17" s="102"/>
      <c r="F17" s="101"/>
      <c r="G17" s="101"/>
    </row>
    <row r="18" spans="1:7" ht="14.25" customHeight="1" x14ac:dyDescent="0.2">
      <c r="A18" s="101"/>
      <c r="B18" s="101"/>
      <c r="C18" s="101"/>
      <c r="D18" s="101"/>
      <c r="E18" s="102"/>
      <c r="F18" s="101"/>
      <c r="G18" s="101"/>
    </row>
    <row r="19" spans="1:7" ht="14.25" customHeight="1" x14ac:dyDescent="0.2"/>
    <row r="20" spans="1:7" ht="14.25" customHeight="1" x14ac:dyDescent="0.2"/>
    <row r="21" spans="1:7" ht="14.25" customHeight="1" x14ac:dyDescent="0.2"/>
    <row r="22" spans="1:7" ht="14.25" customHeight="1" x14ac:dyDescent="0.2"/>
    <row r="23" spans="1:7" ht="14.25" customHeight="1" x14ac:dyDescent="0.2"/>
    <row r="24" spans="1:7" ht="14.25" customHeight="1" x14ac:dyDescent="0.2"/>
    <row r="25" spans="1:7" ht="14.25" customHeight="1" x14ac:dyDescent="0.2"/>
    <row r="26" spans="1:7" ht="14.25" customHeight="1" x14ac:dyDescent="0.2"/>
    <row r="27" spans="1:7" ht="14.25" customHeight="1" x14ac:dyDescent="0.2"/>
    <row r="28" spans="1:7" ht="14.25" customHeight="1" x14ac:dyDescent="0.2"/>
    <row r="29" spans="1:7" ht="14.25" customHeight="1" x14ac:dyDescent="0.2"/>
    <row r="30" spans="1:7" ht="14.25" customHeight="1" x14ac:dyDescent="0.2"/>
    <row r="31" spans="1:7" ht="14.25" customHeight="1" x14ac:dyDescent="0.2"/>
    <row r="32" spans="1:7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">
    <mergeCell ref="A2:F2"/>
    <mergeCell ref="D4:F4"/>
    <mergeCell ref="B10:B11"/>
  </mergeCells>
  <pageMargins left="0.511811024" right="0.511811024" top="0.78740157499999996" bottom="0.78740157499999996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Destinação Final</vt:lpstr>
      <vt:lpstr>BDI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MEIOAMBIENTE</dc:creator>
  <cp:lastModifiedBy>Usuário</cp:lastModifiedBy>
  <dcterms:created xsi:type="dcterms:W3CDTF">2017-02-08T16:59:03Z</dcterms:created>
  <dcterms:modified xsi:type="dcterms:W3CDTF">2023-10-17T13:42:21Z</dcterms:modified>
</cp:coreProperties>
</file>