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90" yWindow="600" windowWidth="20775" windowHeight="11190"/>
  </bookViews>
  <sheets>
    <sheet name="MÉDICOS" sheetId="1" r:id="rId1"/>
  </sheets>
  <calcPr calcId="144525"/>
</workbook>
</file>

<file path=xl/calcChain.xml><?xml version="1.0" encoding="utf-8"?>
<calcChain xmlns="http://schemas.openxmlformats.org/spreadsheetml/2006/main">
  <c r="D169" i="1" l="1"/>
  <c r="D170" i="1" s="1"/>
  <c r="E158" i="1"/>
  <c r="E177" i="1" s="1"/>
  <c r="E151" i="1"/>
  <c r="E95" i="1"/>
  <c r="E98" i="1" s="1"/>
  <c r="E104" i="1" s="1"/>
  <c r="D87" i="1"/>
  <c r="D89" i="1" s="1"/>
  <c r="D117" i="1" s="1"/>
  <c r="E68" i="1"/>
  <c r="E66" i="1"/>
  <c r="C65" i="1"/>
  <c r="D49" i="1"/>
  <c r="E42" i="1"/>
  <c r="E41" i="1"/>
  <c r="E40" i="1"/>
  <c r="E39" i="1"/>
  <c r="E38" i="1"/>
  <c r="E37" i="1"/>
  <c r="E36" i="1"/>
  <c r="E35" i="1"/>
  <c r="E34" i="1"/>
  <c r="E33" i="1"/>
  <c r="E32" i="1"/>
  <c r="E31" i="1"/>
  <c r="D134" i="1" s="1"/>
  <c r="D146" i="1" s="1"/>
  <c r="C26" i="1"/>
  <c r="E21" i="1"/>
  <c r="E73" i="1" l="1"/>
  <c r="E43" i="1"/>
  <c r="E74" i="1"/>
  <c r="E154" i="1"/>
  <c r="E75" i="1"/>
  <c r="E173" i="1"/>
  <c r="E76" i="1" l="1"/>
  <c r="E122" i="1" l="1"/>
  <c r="E123" i="1" s="1"/>
  <c r="E128" i="1" s="1"/>
  <c r="E102" i="1"/>
  <c r="E118" i="1"/>
  <c r="E112" i="1"/>
  <c r="C79" i="1"/>
  <c r="E81" i="1" l="1"/>
  <c r="E86" i="1"/>
  <c r="E80" i="1"/>
  <c r="E85" i="1"/>
  <c r="E84" i="1"/>
  <c r="E88" i="1"/>
  <c r="E83" i="1"/>
  <c r="E82" i="1"/>
  <c r="E87" i="1" l="1"/>
  <c r="E89" i="1" l="1"/>
  <c r="E103" i="1" s="1"/>
  <c r="E105" i="1" s="1"/>
  <c r="E110" i="1"/>
  <c r="E111" i="1" l="1"/>
  <c r="E113" i="1" s="1"/>
  <c r="E126" i="1" s="1"/>
  <c r="E174" i="1"/>
  <c r="E155" i="1"/>
  <c r="E116" i="1"/>
  <c r="E117" i="1" l="1"/>
  <c r="E119" i="1"/>
  <c r="E127" i="1" s="1"/>
  <c r="E129" i="1" s="1"/>
  <c r="E175" i="1" l="1"/>
  <c r="E156" i="1"/>
  <c r="C133" i="1"/>
  <c r="E141" i="1" l="1"/>
  <c r="E135" i="1"/>
  <c r="E140" i="1"/>
  <c r="E134" i="1"/>
  <c r="E145" i="1"/>
  <c r="E139" i="1"/>
  <c r="E144" i="1"/>
  <c r="E138" i="1"/>
  <c r="E143" i="1"/>
  <c r="E137" i="1"/>
  <c r="E142" i="1"/>
  <c r="E136" i="1"/>
  <c r="E146" i="1" l="1"/>
  <c r="E157" i="1" s="1"/>
  <c r="E176" i="1" l="1"/>
  <c r="E159" i="1"/>
  <c r="C163" i="1" l="1"/>
  <c r="E163" i="1" s="1"/>
  <c r="C164" i="1" l="1"/>
  <c r="E164" i="1" l="1"/>
  <c r="C168" i="1"/>
  <c r="E168" i="1" s="1"/>
  <c r="C167" i="1"/>
  <c r="E167" i="1" s="1"/>
  <c r="C166" i="1" l="1"/>
  <c r="E166" i="1" s="1"/>
  <c r="E169" i="1" s="1"/>
  <c r="E170" i="1" s="1"/>
  <c r="E178" i="1" s="1"/>
  <c r="E179" i="1" s="1"/>
</calcChain>
</file>

<file path=xl/sharedStrings.xml><?xml version="1.0" encoding="utf-8"?>
<sst xmlns="http://schemas.openxmlformats.org/spreadsheetml/2006/main" count="190" uniqueCount="143">
  <si>
    <t>PREFEITURA MUNICIPAL DE SANTO ANTÔNIO DA PATRULHA - RS</t>
  </si>
  <si>
    <t>PLANILHA - MÉDICOS</t>
  </si>
  <si>
    <t xml:space="preserve">SEMSA - POSTOS/SEDE </t>
  </si>
  <si>
    <t>Dados da CCT</t>
  </si>
  <si>
    <t>Município/UF</t>
  </si>
  <si>
    <t>Santo Antônio da Patrulha/RS</t>
  </si>
  <si>
    <t>Serviço</t>
  </si>
  <si>
    <t>Médico</t>
  </si>
  <si>
    <t>Categoria</t>
  </si>
  <si>
    <t>CBO</t>
  </si>
  <si>
    <t>2251-25</t>
  </si>
  <si>
    <t>CCT nº</t>
  </si>
  <si>
    <t xml:space="preserve">Federação dos Médicos </t>
  </si>
  <si>
    <t>Data base</t>
  </si>
  <si>
    <t>1º de janeiro</t>
  </si>
  <si>
    <t>Salário normativo - 220 h</t>
  </si>
  <si>
    <t>Auxílio alimentação</t>
  </si>
  <si>
    <t>nº</t>
  </si>
  <si>
    <t>valor</t>
  </si>
  <si>
    <t>desconto</t>
  </si>
  <si>
    <t>Vale-transporte</t>
  </si>
  <si>
    <t>Plano de benefício social familiar</t>
  </si>
  <si>
    <r>
      <rPr>
        <b/>
        <sz val="10"/>
        <color rgb="FF000000"/>
        <rFont val="Calibri"/>
      </rPr>
      <t xml:space="preserve">Obs: </t>
    </r>
    <r>
      <rPr>
        <sz val="10"/>
        <color rgb="FF000000"/>
        <rFont val="Calibri"/>
      </rPr>
      <t>Os dados abaixo foram extraídos do Estudo da União para RS - ano 2018. Disponível em:  &lt;https://www.comprasgovernamentais.gov.br/images/conteudo/ArquivosCGNOR/Cadernostecnicos/Cadernos2018/CT_LIM_RS_2018_v3.pdf&gt; Acesso em 3 dez. 2018.</t>
    </r>
  </si>
  <si>
    <t>Dados p/cálculo de Aviso-Prévio</t>
  </si>
  <si>
    <t>Dias aviso ano</t>
  </si>
  <si>
    <t>Dias proporc.</t>
  </si>
  <si>
    <t>Dias aviso</t>
  </si>
  <si>
    <t>Nº meses  no emprego</t>
  </si>
  <si>
    <t>Percentuais por tipo de desligamento</t>
  </si>
  <si>
    <t>Sem justa causa indenizado</t>
  </si>
  <si>
    <t>Sem justa causa trabalhado</t>
  </si>
  <si>
    <t>Com justa causa</t>
  </si>
  <si>
    <t>Outros tipos de desligamento</t>
  </si>
  <si>
    <t>Dados para cálculo de reposição de profissional ausente</t>
  </si>
  <si>
    <t>Incidência Anual</t>
  </si>
  <si>
    <t>Duração Legal da Ausência</t>
  </si>
  <si>
    <t>44h</t>
  </si>
  <si>
    <t>Proporção de  Dias afetados</t>
  </si>
  <si>
    <t>Dias de Reposição</t>
  </si>
  <si>
    <t>Férias</t>
  </si>
  <si>
    <t>Ausência justificada</t>
  </si>
  <si>
    <t>Acidente trabalho</t>
  </si>
  <si>
    <t>Afastamento por doença</t>
  </si>
  <si>
    <t>Consulta médica filho</t>
  </si>
  <si>
    <t>Óbitos na família</t>
  </si>
  <si>
    <t>Casamento</t>
  </si>
  <si>
    <t>Doação de sangue</t>
  </si>
  <si>
    <t>Testemunho</t>
  </si>
  <si>
    <t>Paternidade</t>
  </si>
  <si>
    <t>Maternidade</t>
  </si>
  <si>
    <t>Consulta pré-natal</t>
  </si>
  <si>
    <t>Total</t>
  </si>
  <si>
    <t>Dados do Contrato</t>
  </si>
  <si>
    <t>Início dos serviços</t>
  </si>
  <si>
    <t>Término dos serviços</t>
  </si>
  <si>
    <t>Nº de meses de execução contratual</t>
  </si>
  <si>
    <t>Média de dias úteis no ano</t>
  </si>
  <si>
    <t>Média de dias mês</t>
  </si>
  <si>
    <t>Carga horária</t>
  </si>
  <si>
    <t>Diária</t>
  </si>
  <si>
    <t>Mensal</t>
  </si>
  <si>
    <t>Segunda a sexta-feira</t>
  </si>
  <si>
    <t>Locais de prestação dos serviços</t>
  </si>
  <si>
    <t>Nº de postos</t>
  </si>
  <si>
    <t xml:space="preserve">PLANILHA DE CUSTOS </t>
  </si>
  <si>
    <t>MÓDULO I - COMPOSIÇÃO DA REMUNERAÇÃO</t>
  </si>
  <si>
    <t>horas</t>
  </si>
  <si>
    <t>%</t>
  </si>
  <si>
    <t>R$</t>
  </si>
  <si>
    <t xml:space="preserve">Salário-Base </t>
  </si>
  <si>
    <t>Adicional de Insalubridade</t>
  </si>
  <si>
    <t>Outros (especificar)</t>
  </si>
  <si>
    <t>Total do Módulo 1</t>
  </si>
  <si>
    <t>MÓDULO 2 - ENCARGOS E BENEFÍCIOS ANUAIS, MENSAIS E DIÁRIOS</t>
  </si>
  <si>
    <t>Submódulo 2.1 - 13º Salário e Adicional de Férias</t>
  </si>
  <si>
    <t xml:space="preserve"> 13º Salário </t>
  </si>
  <si>
    <t>Adicional de férias</t>
  </si>
  <si>
    <t>Submódulo 2.2 - Encargos Previdenciários, (FGTS) e outras contribuições</t>
  </si>
  <si>
    <t>Base de cálculo (M1+2.1)</t>
  </si>
  <si>
    <t>INSS</t>
  </si>
  <si>
    <t>SAT</t>
  </si>
  <si>
    <t>Salário Educação</t>
  </si>
  <si>
    <t>SESC ou SESI</t>
  </si>
  <si>
    <t>SENAI - SENAC</t>
  </si>
  <si>
    <t>SEBRAE</t>
  </si>
  <si>
    <t>INCRA</t>
  </si>
  <si>
    <t>Subtotal -  GPS</t>
  </si>
  <si>
    <t>FGTS</t>
  </si>
  <si>
    <t>Submódulo 2.3 - Benefícios Mensais e Diários</t>
  </si>
  <si>
    <t>Transporte</t>
  </si>
  <si>
    <t>Auxílio-Refeição/Alimentação</t>
  </si>
  <si>
    <t>Plano de Benefício Social Familiar</t>
  </si>
  <si>
    <t>Seguro</t>
  </si>
  <si>
    <t>Outros (especificar) Crédito de Pis e Cofins</t>
  </si>
  <si>
    <t>Resumo do Módulo 2 - Encargos e Benefícios anuais, mensais e diários</t>
  </si>
  <si>
    <t>Submódulo 2.2 - Encargos Previdenciários e FGTS</t>
  </si>
  <si>
    <t>Total do Módulo 2</t>
  </si>
  <si>
    <t>MÓDULO 3 - PROVISÃO PARA RESCISÃO</t>
  </si>
  <si>
    <t>Submódulo 3.1. Aviso Prévio Indenizado</t>
  </si>
  <si>
    <t>Aviso Prévio Indenizado</t>
  </si>
  <si>
    <t>Incidência do FGTS sobre o Aviso Prévio Indenizado</t>
  </si>
  <si>
    <t>Multa do FGTS e contribuição social sobre o Aviso Prévio Indenizado</t>
  </si>
  <si>
    <t>Subtotal do Submódulo 3.1</t>
  </si>
  <si>
    <t>Submódulo 3.2. Aviso Prévio Trabalhado</t>
  </si>
  <si>
    <t>Aviso Prévio Trabalhado</t>
  </si>
  <si>
    <t>Incidência dos encargos do submódulo 2.2 sobre o Aviso Prévio Trabalhado</t>
  </si>
  <si>
    <t>Multa do FGTS e contribuição social sobre o Aviso Prévio Trabalhado</t>
  </si>
  <si>
    <t>Subtotal do Submódulo 3.2</t>
  </si>
  <si>
    <t>Submódulo 3.3. - Demissão por Justa Causa</t>
  </si>
  <si>
    <t>Desconto do Submódulo 2.1</t>
  </si>
  <si>
    <t>Subtotal do Submódulo 3.3.</t>
  </si>
  <si>
    <t>Resumo do Módulo 3 - Provisão para rescisão</t>
  </si>
  <si>
    <t>Total do Módulo 3</t>
  </si>
  <si>
    <t>MÓDULO 4 - CUSTO DE REPOSIÇÃO DO PROFISSIONAL AUSENTE</t>
  </si>
  <si>
    <t>Submódulo 4.1 - Ausências Legais</t>
  </si>
  <si>
    <t>Custo diário</t>
  </si>
  <si>
    <t>Dias reposição</t>
  </si>
  <si>
    <t>Subtotal</t>
  </si>
  <si>
    <t>MÓDULO 5 - INSUMOS DIVERSOS</t>
  </si>
  <si>
    <t>Descrição</t>
  </si>
  <si>
    <t>Uniformes/Jalecos</t>
  </si>
  <si>
    <t xml:space="preserve">Total </t>
  </si>
  <si>
    <t>TOTAL DOS MÓDULOS 1 a 5</t>
  </si>
  <si>
    <t>Módulo 1 - Composição da Remuneração</t>
  </si>
  <si>
    <t>Módulo 2 - Encargos e Benefícios Anuais, Mensais e Diários</t>
  </si>
  <si>
    <t>Módulo 3 - Provisão para Rescisão</t>
  </si>
  <si>
    <t>Módulo 4 - Reposição do Profissional Ausente</t>
  </si>
  <si>
    <t>Módulo 5 - Insumos Diversos</t>
  </si>
  <si>
    <t>MÓDULO 6 - BDI - CUSTOS INDIRETOS, LUCRO E TRIBUTOS</t>
  </si>
  <si>
    <t>Base cálculo</t>
  </si>
  <si>
    <t>Percentual</t>
  </si>
  <si>
    <t>Custos indiretos</t>
  </si>
  <si>
    <t>Lucro</t>
  </si>
  <si>
    <t>Tributos</t>
  </si>
  <si>
    <t>PIS</t>
  </si>
  <si>
    <t>COFINS</t>
  </si>
  <si>
    <t>ISS</t>
  </si>
  <si>
    <t>Total de tributos</t>
  </si>
  <si>
    <t>Total do Módulo 6</t>
  </si>
  <si>
    <t>TOTAL DOS MÓDULOS 1 A 6</t>
  </si>
  <si>
    <t xml:space="preserve">Módulo 6 - BDI </t>
  </si>
  <si>
    <t>Total do Homem/Mês</t>
  </si>
  <si>
    <t>Valor/Hora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</si>
</sst>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00"/>
    <numFmt numFmtId="165" formatCode="_-* #,##0.00_-;\-* #,##0.00_-;_-* &quot;-&quot;??_-;_-@"/>
    <numFmt numFmtId="166" formatCode="#,##0.00_ ;\-#,##0.00\ "/>
    <numFmt numFmtId="167" formatCode="_-* #,##0.0000_-;\-* #,##0.0000_-;_-* &quot;-&quot;??_-;_-@"/>
    <numFmt numFmtId="168" formatCode="0.00000"/>
  </numFmts>
  <fonts count="15">
    <font>
      <sz val="11"/>
      <color theme="1"/>
      <name val="Calibri"/>
      <scheme val="minor"/>
    </font>
    <font>
      <b/>
      <sz val="11"/>
      <color theme="1"/>
      <name val="Calibri"/>
    </font>
    <font>
      <sz val="11"/>
      <color theme="1"/>
      <name val="Calibri"/>
    </font>
    <font>
      <b/>
      <sz val="10"/>
      <color rgb="FFFF0000"/>
      <name val="Calibri"/>
    </font>
    <font>
      <b/>
      <sz val="10"/>
      <color rgb="FF000000"/>
      <name val="Calibri"/>
    </font>
    <font>
      <sz val="10"/>
      <color theme="1"/>
      <name val="Calibri"/>
    </font>
    <font>
      <sz val="11"/>
      <name val="Calibri"/>
    </font>
    <font>
      <sz val="10"/>
      <color rgb="FF000000"/>
      <name val="Calibri"/>
    </font>
    <font>
      <b/>
      <sz val="10"/>
      <color theme="1"/>
      <name val="Calibri"/>
    </font>
    <font>
      <b/>
      <sz val="11"/>
      <color rgb="FF000000"/>
      <name val="Calibri"/>
    </font>
    <font>
      <sz val="11"/>
      <color rgb="FF000000"/>
      <name val="Calibri"/>
    </font>
    <font>
      <sz val="11"/>
      <color rgb="FF000000"/>
      <name val="Inconsolata"/>
    </font>
    <font>
      <sz val="11"/>
      <color rgb="FFFF0000"/>
      <name val="Calibri"/>
    </font>
    <font>
      <b/>
      <sz val="11"/>
      <color rgb="FFFF0000"/>
      <name val="Calibri"/>
    </font>
    <font>
      <sz val="11"/>
      <color theme="1"/>
      <name val="Calibri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00FF00"/>
        <bgColor rgb="FF00FF00"/>
      </patternFill>
    </fill>
  </fills>
  <borders count="2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91">
    <xf numFmtId="0" fontId="0" fillId="0" borderId="0" xfId="0" applyFont="1" applyAlignment="1"/>
    <xf numFmtId="0" fontId="1" fillId="0" borderId="0" xfId="0" applyFont="1" applyAlignment="1">
      <alignment horizontal="center"/>
    </xf>
    <xf numFmtId="0" fontId="2" fillId="0" borderId="0" xfId="0" applyFont="1"/>
    <xf numFmtId="0" fontId="5" fillId="0" borderId="0" xfId="0" applyFont="1"/>
    <xf numFmtId="0" fontId="3" fillId="0" borderId="1" xfId="0" applyFont="1" applyBorder="1" applyAlignment="1">
      <alignment horizontal="center"/>
    </xf>
    <xf numFmtId="0" fontId="5" fillId="0" borderId="2" xfId="0" applyFont="1" applyBorder="1" applyAlignment="1">
      <alignment horizontal="left"/>
    </xf>
    <xf numFmtId="0" fontId="2" fillId="0" borderId="0" xfId="0" applyFont="1" applyAlignment="1"/>
    <xf numFmtId="0" fontId="4" fillId="0" borderId="5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2" fontId="5" fillId="0" borderId="5" xfId="0" applyNumberFormat="1" applyFont="1" applyBorder="1" applyAlignment="1">
      <alignment horizontal="center"/>
    </xf>
    <xf numFmtId="10" fontId="5" fillId="0" borderId="5" xfId="0" applyNumberFormat="1" applyFont="1" applyBorder="1" applyAlignment="1">
      <alignment horizontal="center"/>
    </xf>
    <xf numFmtId="9" fontId="5" fillId="0" borderId="5" xfId="0" applyNumberFormat="1" applyFont="1" applyBorder="1" applyAlignment="1">
      <alignment horizontal="center"/>
    </xf>
    <xf numFmtId="2" fontId="5" fillId="0" borderId="5" xfId="0" applyNumberFormat="1" applyFont="1" applyBorder="1" applyAlignment="1">
      <alignment horizontal="center"/>
    </xf>
    <xf numFmtId="0" fontId="4" fillId="0" borderId="1" xfId="0" applyFont="1" applyBorder="1" applyAlignment="1">
      <alignment horizontal="left" vertical="top" wrapText="1"/>
    </xf>
    <xf numFmtId="0" fontId="5" fillId="0" borderId="5" xfId="0" applyFont="1" applyBorder="1"/>
    <xf numFmtId="0" fontId="7" fillId="0" borderId="5" xfId="0" applyFont="1" applyBorder="1" applyAlignment="1">
      <alignment horizontal="center"/>
    </xf>
    <xf numFmtId="0" fontId="7" fillId="0" borderId="4" xfId="0" applyFont="1" applyBorder="1"/>
    <xf numFmtId="0" fontId="7" fillId="0" borderId="2" xfId="0" applyFont="1" applyBorder="1" applyAlignment="1">
      <alignment horizontal="left"/>
    </xf>
    <xf numFmtId="0" fontId="7" fillId="0" borderId="5" xfId="0" applyFont="1" applyBorder="1"/>
    <xf numFmtId="10" fontId="7" fillId="0" borderId="5" xfId="0" applyNumberFormat="1" applyFont="1" applyBorder="1" applyAlignment="1"/>
    <xf numFmtId="10" fontId="7" fillId="0" borderId="5" xfId="0" applyNumberFormat="1" applyFont="1" applyBorder="1"/>
    <xf numFmtId="0" fontId="7" fillId="0" borderId="6" xfId="0" applyFont="1" applyBorder="1"/>
    <xf numFmtId="0" fontId="7" fillId="0" borderId="8" xfId="0" applyFont="1" applyBorder="1"/>
    <xf numFmtId="10" fontId="7" fillId="0" borderId="8" xfId="0" applyNumberFormat="1" applyFont="1" applyBorder="1"/>
    <xf numFmtId="0" fontId="4" fillId="0" borderId="15" xfId="0" applyFont="1" applyBorder="1" applyAlignment="1">
      <alignment horizontal="center" wrapText="1"/>
    </xf>
    <xf numFmtId="0" fontId="5" fillId="0" borderId="14" xfId="0" applyFont="1" applyBorder="1" applyAlignment="1">
      <alignment horizontal="left" wrapText="1"/>
    </xf>
    <xf numFmtId="0" fontId="5" fillId="0" borderId="15" xfId="0" applyFont="1" applyBorder="1" applyAlignment="1">
      <alignment horizontal="center" wrapText="1"/>
    </xf>
    <xf numFmtId="10" fontId="5" fillId="0" borderId="15" xfId="0" applyNumberFormat="1" applyFont="1" applyBorder="1" applyAlignment="1">
      <alignment horizontal="center" wrapText="1"/>
    </xf>
    <xf numFmtId="164" fontId="5" fillId="0" borderId="15" xfId="0" applyNumberFormat="1" applyFont="1" applyBorder="1" applyAlignment="1">
      <alignment wrapText="1"/>
    </xf>
    <xf numFmtId="0" fontId="5" fillId="0" borderId="14" xfId="0" applyFont="1" applyBorder="1" applyAlignment="1">
      <alignment wrapText="1"/>
    </xf>
    <xf numFmtId="0" fontId="5" fillId="0" borderId="16" xfId="0" applyFont="1" applyBorder="1" applyAlignment="1">
      <alignment wrapText="1"/>
    </xf>
    <xf numFmtId="0" fontId="5" fillId="0" borderId="17" xfId="0" applyFont="1" applyBorder="1" applyAlignment="1">
      <alignment horizontal="center" wrapText="1"/>
    </xf>
    <xf numFmtId="10" fontId="5" fillId="0" borderId="17" xfId="0" applyNumberFormat="1" applyFont="1" applyBorder="1" applyAlignment="1">
      <alignment horizontal="center" wrapText="1"/>
    </xf>
    <xf numFmtId="0" fontId="5" fillId="0" borderId="5" xfId="0" applyFont="1" applyBorder="1" applyAlignment="1">
      <alignment wrapText="1"/>
    </xf>
    <xf numFmtId="0" fontId="5" fillId="0" borderId="5" xfId="0" applyFont="1" applyBorder="1" applyAlignment="1">
      <alignment horizontal="center" wrapText="1"/>
    </xf>
    <xf numFmtId="10" fontId="5" fillId="0" borderId="5" xfId="0" applyNumberFormat="1" applyFont="1" applyBorder="1" applyAlignment="1">
      <alignment horizontal="center" wrapText="1"/>
    </xf>
    <xf numFmtId="164" fontId="4" fillId="0" borderId="5" xfId="0" applyNumberFormat="1" applyFont="1" applyBorder="1"/>
    <xf numFmtId="0" fontId="7" fillId="0" borderId="0" xfId="0" applyFont="1" applyAlignment="1">
      <alignment horizontal="left"/>
    </xf>
    <xf numFmtId="14" fontId="7" fillId="0" borderId="3" xfId="0" applyNumberFormat="1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1" fontId="4" fillId="0" borderId="5" xfId="0" applyNumberFormat="1" applyFont="1" applyBorder="1" applyAlignment="1">
      <alignment horizontal="right"/>
    </xf>
    <xf numFmtId="1" fontId="4" fillId="0" borderId="5" xfId="0" applyNumberFormat="1" applyFont="1" applyBorder="1" applyAlignment="1">
      <alignment horizontal="right"/>
    </xf>
    <xf numFmtId="0" fontId="8" fillId="0" borderId="5" xfId="0" applyFont="1" applyBorder="1" applyAlignment="1">
      <alignment horizontal="left"/>
    </xf>
    <xf numFmtId="0" fontId="8" fillId="0" borderId="5" xfId="0" applyFont="1" applyBorder="1" applyAlignment="1">
      <alignment horizontal="center"/>
    </xf>
    <xf numFmtId="1" fontId="4" fillId="0" borderId="5" xfId="0" applyNumberFormat="1" applyFont="1" applyBorder="1" applyAlignment="1">
      <alignment horizontal="center"/>
    </xf>
    <xf numFmtId="0" fontId="5" fillId="0" borderId="5" xfId="0" applyFont="1" applyBorder="1" applyAlignment="1">
      <alignment horizontal="left"/>
    </xf>
    <xf numFmtId="0" fontId="8" fillId="0" borderId="5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5" fillId="0" borderId="4" xfId="0" applyFont="1" applyBorder="1" applyAlignment="1">
      <alignment horizontal="left"/>
    </xf>
    <xf numFmtId="0" fontId="5" fillId="0" borderId="0" xfId="0" applyFont="1" applyAlignment="1">
      <alignment horizontal="left"/>
    </xf>
    <xf numFmtId="1" fontId="4" fillId="0" borderId="0" xfId="0" applyNumberFormat="1" applyFont="1" applyAlignment="1">
      <alignment horizontal="right"/>
    </xf>
    <xf numFmtId="0" fontId="9" fillId="0" borderId="1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5" xfId="0" applyFont="1" applyBorder="1" applyAlignment="1">
      <alignment horizontal="right"/>
    </xf>
    <xf numFmtId="0" fontId="9" fillId="0" borderId="5" xfId="0" applyFont="1" applyBorder="1" applyAlignment="1">
      <alignment horizontal="center"/>
    </xf>
    <xf numFmtId="0" fontId="2" fillId="0" borderId="18" xfId="0" applyFont="1" applyBorder="1"/>
    <xf numFmtId="0" fontId="2" fillId="0" borderId="3" xfId="0" applyFont="1" applyBorder="1"/>
    <xf numFmtId="1" fontId="2" fillId="0" borderId="5" xfId="0" applyNumberFormat="1" applyFont="1" applyBorder="1"/>
    <xf numFmtId="0" fontId="10" fillId="0" borderId="5" xfId="0" applyFont="1" applyBorder="1"/>
    <xf numFmtId="165" fontId="10" fillId="0" borderId="5" xfId="0" applyNumberFormat="1" applyFont="1" applyBorder="1" applyAlignment="1"/>
    <xf numFmtId="9" fontId="10" fillId="0" borderId="5" xfId="0" applyNumberFormat="1" applyFont="1" applyBorder="1"/>
    <xf numFmtId="165" fontId="10" fillId="0" borderId="5" xfId="0" applyNumberFormat="1" applyFont="1" applyBorder="1"/>
    <xf numFmtId="0" fontId="9" fillId="0" borderId="2" xfId="0" applyFont="1" applyBorder="1" applyAlignment="1">
      <alignment horizontal="right"/>
    </xf>
    <xf numFmtId="165" fontId="9" fillId="0" borderId="5" xfId="0" applyNumberFormat="1" applyFont="1" applyBorder="1"/>
    <xf numFmtId="10" fontId="2" fillId="0" borderId="0" xfId="0" applyNumberFormat="1" applyFont="1"/>
    <xf numFmtId="10" fontId="10" fillId="0" borderId="5" xfId="0" applyNumberFormat="1" applyFont="1" applyBorder="1"/>
    <xf numFmtId="0" fontId="10" fillId="0" borderId="0" xfId="0" applyFont="1"/>
    <xf numFmtId="166" fontId="10" fillId="0" borderId="5" xfId="0" applyNumberFormat="1" applyFont="1" applyBorder="1"/>
    <xf numFmtId="10" fontId="2" fillId="0" borderId="5" xfId="0" applyNumberFormat="1" applyFont="1" applyBorder="1"/>
    <xf numFmtId="10" fontId="9" fillId="0" borderId="5" xfId="0" applyNumberFormat="1" applyFont="1" applyBorder="1"/>
    <xf numFmtId="166" fontId="9" fillId="0" borderId="5" xfId="0" applyNumberFormat="1" applyFont="1" applyBorder="1"/>
    <xf numFmtId="166" fontId="10" fillId="2" borderId="5" xfId="0" applyNumberFormat="1" applyFont="1" applyFill="1" applyBorder="1" applyAlignment="1">
      <alignment horizontal="right"/>
    </xf>
    <xf numFmtId="166" fontId="10" fillId="0" borderId="5" xfId="0" applyNumberFormat="1" applyFont="1" applyBorder="1" applyAlignment="1">
      <alignment horizontal="right"/>
    </xf>
    <xf numFmtId="166" fontId="10" fillId="0" borderId="5" xfId="0" applyNumberFormat="1" applyFont="1" applyBorder="1" applyAlignment="1">
      <alignment horizontal="right"/>
    </xf>
    <xf numFmtId="166" fontId="9" fillId="0" borderId="5" xfId="0" applyNumberFormat="1" applyFont="1" applyBorder="1" applyAlignment="1">
      <alignment horizontal="right"/>
    </xf>
    <xf numFmtId="0" fontId="9" fillId="0" borderId="0" xfId="0" applyFont="1" applyAlignment="1">
      <alignment horizontal="right"/>
    </xf>
    <xf numFmtId="166" fontId="9" fillId="0" borderId="0" xfId="0" applyNumberFormat="1" applyFont="1" applyAlignment="1">
      <alignment horizontal="right"/>
    </xf>
    <xf numFmtId="4" fontId="2" fillId="0" borderId="5" xfId="0" applyNumberFormat="1" applyFont="1" applyBorder="1"/>
    <xf numFmtId="4" fontId="9" fillId="0" borderId="5" xfId="0" applyNumberFormat="1" applyFont="1" applyBorder="1"/>
    <xf numFmtId="0" fontId="9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5" xfId="0" applyFont="1" applyBorder="1"/>
    <xf numFmtId="165" fontId="2" fillId="0" borderId="5" xfId="0" applyNumberFormat="1" applyFont="1" applyBorder="1"/>
    <xf numFmtId="9" fontId="2" fillId="0" borderId="5" xfId="0" applyNumberFormat="1" applyFont="1" applyBorder="1" applyAlignment="1">
      <alignment horizontal="center"/>
    </xf>
    <xf numFmtId="2" fontId="2" fillId="0" borderId="5" xfId="0" applyNumberFormat="1" applyFont="1" applyBorder="1"/>
    <xf numFmtId="2" fontId="1" fillId="0" borderId="5" xfId="0" applyNumberFormat="1" applyFont="1" applyBorder="1"/>
    <xf numFmtId="0" fontId="9" fillId="0" borderId="0" xfId="0" applyFont="1" applyAlignment="1">
      <alignment horizontal="right" wrapText="1"/>
    </xf>
    <xf numFmtId="9" fontId="10" fillId="0" borderId="0" xfId="0" applyNumberFormat="1" applyFont="1" applyAlignment="1">
      <alignment horizontal="center"/>
    </xf>
    <xf numFmtId="2" fontId="9" fillId="0" borderId="0" xfId="0" applyNumberFormat="1" applyFont="1"/>
    <xf numFmtId="2" fontId="11" fillId="3" borderId="5" xfId="0" applyNumberFormat="1" applyFont="1" applyFill="1" applyBorder="1"/>
    <xf numFmtId="4" fontId="12" fillId="0" borderId="5" xfId="0" applyNumberFormat="1" applyFont="1" applyBorder="1"/>
    <xf numFmtId="0" fontId="9" fillId="0" borderId="2" xfId="0" applyFont="1" applyBorder="1" applyAlignment="1">
      <alignment horizontal="right" wrapText="1"/>
    </xf>
    <xf numFmtId="0" fontId="9" fillId="0" borderId="5" xfId="0" applyFont="1" applyBorder="1"/>
    <xf numFmtId="4" fontId="13" fillId="0" borderId="5" xfId="0" applyNumberFormat="1" applyFont="1" applyBorder="1"/>
    <xf numFmtId="0" fontId="9" fillId="0" borderId="3" xfId="0" applyFont="1" applyBorder="1" applyAlignment="1">
      <alignment horizontal="right" wrapText="1"/>
    </xf>
    <xf numFmtId="0" fontId="9" fillId="0" borderId="4" xfId="0" applyFont="1" applyBorder="1" applyAlignment="1">
      <alignment horizontal="right" wrapText="1"/>
    </xf>
    <xf numFmtId="2" fontId="13" fillId="0" borderId="5" xfId="0" applyNumberFormat="1" applyFont="1" applyBorder="1"/>
    <xf numFmtId="4" fontId="1" fillId="0" borderId="5" xfId="0" applyNumberFormat="1" applyFont="1" applyBorder="1"/>
    <xf numFmtId="0" fontId="9" fillId="0" borderId="5" xfId="0" applyFont="1" applyBorder="1" applyAlignment="1">
      <alignment horizontal="center" wrapText="1"/>
    </xf>
    <xf numFmtId="167" fontId="2" fillId="0" borderId="5" xfId="0" applyNumberFormat="1" applyFont="1" applyBorder="1"/>
    <xf numFmtId="4" fontId="10" fillId="0" borderId="5" xfId="0" applyNumberFormat="1" applyFont="1" applyBorder="1"/>
    <xf numFmtId="167" fontId="9" fillId="0" borderId="5" xfId="0" applyNumberFormat="1" applyFont="1" applyBorder="1"/>
    <xf numFmtId="0" fontId="9" fillId="0" borderId="3" xfId="0" applyFont="1" applyBorder="1" applyAlignment="1">
      <alignment horizontal="right"/>
    </xf>
    <xf numFmtId="167" fontId="9" fillId="0" borderId="3" xfId="0" applyNumberFormat="1" applyFont="1" applyBorder="1"/>
    <xf numFmtId="4" fontId="9" fillId="0" borderId="4" xfId="0" applyNumberFormat="1" applyFont="1" applyBorder="1"/>
    <xf numFmtId="4" fontId="9" fillId="4" borderId="5" xfId="0" applyNumberFormat="1" applyFont="1" applyFill="1" applyBorder="1" applyAlignment="1"/>
    <xf numFmtId="4" fontId="14" fillId="0" borderId="0" xfId="0" applyNumberFormat="1" applyFont="1"/>
    <xf numFmtId="4" fontId="9" fillId="0" borderId="0" xfId="0" applyNumberFormat="1" applyFont="1"/>
    <xf numFmtId="10" fontId="10" fillId="0" borderId="5" xfId="0" applyNumberFormat="1" applyFont="1" applyBorder="1" applyAlignment="1"/>
    <xf numFmtId="10" fontId="9" fillId="0" borderId="4" xfId="0" applyNumberFormat="1" applyFont="1" applyBorder="1"/>
    <xf numFmtId="166" fontId="2" fillId="0" borderId="19" xfId="0" applyNumberFormat="1" applyFont="1" applyBorder="1"/>
    <xf numFmtId="4" fontId="9" fillId="0" borderId="5" xfId="0" applyNumberFormat="1" applyFont="1" applyBorder="1" applyAlignmen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 vertical="center"/>
    </xf>
    <xf numFmtId="165" fontId="9" fillId="0" borderId="0" xfId="0" applyNumberFormat="1" applyFont="1" applyAlignment="1">
      <alignment horizontal="right"/>
    </xf>
    <xf numFmtId="0" fontId="9" fillId="0" borderId="0" xfId="0" applyFont="1"/>
    <xf numFmtId="165" fontId="9" fillId="0" borderId="0" xfId="0" applyNumberFormat="1" applyFont="1"/>
    <xf numFmtId="0" fontId="1" fillId="0" borderId="0" xfId="0" applyFont="1"/>
    <xf numFmtId="165" fontId="10" fillId="0" borderId="0" xfId="0" applyNumberFormat="1" applyFont="1" applyAlignment="1">
      <alignment horizontal="right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4" fontId="9" fillId="0" borderId="0" xfId="0" applyNumberFormat="1" applyFont="1" applyAlignment="1">
      <alignment horizontal="center"/>
    </xf>
    <xf numFmtId="2" fontId="2" fillId="0" borderId="0" xfId="0" applyNumberFormat="1" applyFont="1" applyAlignment="1">
      <alignment horizontal="center"/>
    </xf>
    <xf numFmtId="0" fontId="9" fillId="0" borderId="0" xfId="0" applyFont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right"/>
    </xf>
    <xf numFmtId="0" fontId="10" fillId="0" borderId="0" xfId="0" applyFont="1" applyAlignment="1">
      <alignment horizontal="right"/>
    </xf>
    <xf numFmtId="168" fontId="10" fillId="0" borderId="0" xfId="0" applyNumberFormat="1" applyFont="1" applyAlignment="1">
      <alignment horizontal="center"/>
    </xf>
    <xf numFmtId="4" fontId="10" fillId="0" borderId="0" xfId="0" applyNumberFormat="1" applyFont="1" applyAlignment="1">
      <alignment horizontal="right"/>
    </xf>
    <xf numFmtId="4" fontId="10" fillId="0" borderId="0" xfId="0" applyNumberFormat="1" applyFont="1"/>
    <xf numFmtId="2" fontId="10" fillId="0" borderId="0" xfId="0" applyNumberFormat="1" applyFont="1" applyAlignment="1">
      <alignment horizontal="right"/>
    </xf>
    <xf numFmtId="4" fontId="9" fillId="0" borderId="0" xfId="0" applyNumberFormat="1" applyFont="1" applyAlignment="1">
      <alignment horizontal="right"/>
    </xf>
    <xf numFmtId="4" fontId="1" fillId="0" borderId="0" xfId="0" applyNumberFormat="1" applyFont="1" applyAlignment="1">
      <alignment horizontal="center"/>
    </xf>
    <xf numFmtId="4" fontId="1" fillId="0" borderId="0" xfId="0" applyNumberFormat="1" applyFont="1"/>
    <xf numFmtId="4" fontId="10" fillId="0" borderId="0" xfId="0" applyNumberFormat="1" applyFont="1" applyAlignment="1">
      <alignment horizontal="center"/>
    </xf>
    <xf numFmtId="0" fontId="13" fillId="0" borderId="0" xfId="0" applyFont="1" applyAlignment="1">
      <alignment horizontal="right"/>
    </xf>
    <xf numFmtId="0" fontId="12" fillId="0" borderId="0" xfId="0" applyFont="1" applyAlignment="1">
      <alignment horizontal="right"/>
    </xf>
    <xf numFmtId="168" fontId="12" fillId="0" borderId="0" xfId="0" applyNumberFormat="1" applyFont="1" applyAlignment="1">
      <alignment horizontal="center"/>
    </xf>
    <xf numFmtId="4" fontId="12" fillId="0" borderId="0" xfId="0" applyNumberFormat="1" applyFont="1"/>
    <xf numFmtId="2" fontId="12" fillId="0" borderId="0" xfId="0" applyNumberFormat="1" applyFont="1" applyAlignment="1">
      <alignment horizontal="right"/>
    </xf>
    <xf numFmtId="4" fontId="2" fillId="0" borderId="0" xfId="0" applyNumberFormat="1" applyFont="1"/>
    <xf numFmtId="4" fontId="1" fillId="0" borderId="0" xfId="0" applyNumberFormat="1" applyFont="1" applyAlignment="1">
      <alignment horizontal="center"/>
    </xf>
    <xf numFmtId="0" fontId="0" fillId="0" borderId="0" xfId="0" applyFont="1" applyAlignme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2" fontId="9" fillId="0" borderId="0" xfId="0" applyNumberFormat="1" applyFont="1" applyAlignment="1">
      <alignment horizontal="center"/>
    </xf>
    <xf numFmtId="0" fontId="2" fillId="0" borderId="0" xfId="0" applyFont="1"/>
    <xf numFmtId="0" fontId="9" fillId="0" borderId="2" xfId="0" applyFont="1" applyBorder="1" applyAlignment="1">
      <alignment horizontal="right"/>
    </xf>
    <xf numFmtId="0" fontId="6" fillId="0" borderId="3" xfId="0" applyFont="1" applyBorder="1"/>
    <xf numFmtId="0" fontId="6" fillId="0" borderId="4" xfId="0" applyFont="1" applyBorder="1"/>
    <xf numFmtId="0" fontId="9" fillId="0" borderId="2" xfId="0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6" fillId="0" borderId="8" xfId="0" applyFont="1" applyBorder="1"/>
    <xf numFmtId="0" fontId="6" fillId="0" borderId="7" xfId="0" applyFont="1" applyBorder="1"/>
    <xf numFmtId="0" fontId="10" fillId="0" borderId="2" xfId="0" applyFont="1" applyBorder="1" applyAlignment="1">
      <alignment horizontal="left"/>
    </xf>
    <xf numFmtId="0" fontId="9" fillId="0" borderId="2" xfId="0" applyFont="1" applyBorder="1" applyAlignment="1">
      <alignment horizontal="left"/>
    </xf>
    <xf numFmtId="0" fontId="5" fillId="0" borderId="2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right" wrapText="1"/>
    </xf>
    <xf numFmtId="0" fontId="9" fillId="0" borderId="2" xfId="0" applyFont="1" applyBorder="1" applyAlignment="1">
      <alignment horizontal="left" wrapText="1"/>
    </xf>
    <xf numFmtId="0" fontId="9" fillId="0" borderId="2" xfId="0" applyFont="1" applyBorder="1" applyAlignment="1">
      <alignment horizontal="right" wrapText="1"/>
    </xf>
    <xf numFmtId="0" fontId="9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left" wrapText="1"/>
    </xf>
    <xf numFmtId="0" fontId="1" fillId="0" borderId="2" xfId="0" applyFont="1" applyBorder="1" applyAlignment="1">
      <alignment horizontal="left"/>
    </xf>
    <xf numFmtId="0" fontId="10" fillId="0" borderId="2" xfId="0" applyFont="1" applyBorder="1" applyAlignment="1">
      <alignment horizontal="center"/>
    </xf>
    <xf numFmtId="0" fontId="2" fillId="0" borderId="18" xfId="0" applyFont="1" applyBorder="1"/>
    <xf numFmtId="0" fontId="5" fillId="0" borderId="2" xfId="0" applyFont="1" applyBorder="1" applyAlignment="1">
      <alignment horizontal="left"/>
    </xf>
    <xf numFmtId="0" fontId="8" fillId="0" borderId="2" xfId="0" applyFont="1" applyBorder="1" applyAlignment="1">
      <alignment horizontal="center"/>
    </xf>
    <xf numFmtId="0" fontId="9" fillId="0" borderId="18" xfId="0" applyFont="1" applyBorder="1" applyAlignment="1">
      <alignment horizontal="center"/>
    </xf>
    <xf numFmtId="0" fontId="4" fillId="0" borderId="9" xfId="0" applyFont="1" applyBorder="1" applyAlignment="1">
      <alignment horizontal="left" wrapText="1"/>
    </xf>
    <xf numFmtId="0" fontId="6" fillId="0" borderId="10" xfId="0" applyFont="1" applyBorder="1"/>
    <xf numFmtId="0" fontId="4" fillId="0" borderId="11" xfId="0" applyFont="1" applyBorder="1" applyAlignment="1">
      <alignment horizontal="center" wrapText="1"/>
    </xf>
    <xf numFmtId="0" fontId="6" fillId="0" borderId="14" xfId="0" applyFont="1" applyBorder="1"/>
    <xf numFmtId="0" fontId="4" fillId="0" borderId="12" xfId="0" applyFont="1" applyBorder="1" applyAlignment="1">
      <alignment horizontal="center" wrapText="1"/>
    </xf>
    <xf numFmtId="0" fontId="6" fillId="0" borderId="13" xfId="0" applyFont="1" applyBorder="1"/>
    <xf numFmtId="0" fontId="4" fillId="0" borderId="2" xfId="0" applyFont="1" applyBorder="1" applyAlignment="1">
      <alignment horizontal="right"/>
    </xf>
    <xf numFmtId="0" fontId="4" fillId="0" borderId="2" xfId="0" applyFont="1" applyBorder="1" applyAlignment="1">
      <alignment horizontal="center"/>
    </xf>
    <xf numFmtId="0" fontId="7" fillId="0" borderId="2" xfId="0" applyFont="1" applyBorder="1" applyAlignment="1">
      <alignment horizontal="left"/>
    </xf>
    <xf numFmtId="0" fontId="5" fillId="0" borderId="6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4" fillId="0" borderId="1" xfId="0" applyFont="1" applyBorder="1" applyAlignment="1">
      <alignment horizontal="left" vertical="top" wrapText="1"/>
    </xf>
    <xf numFmtId="0" fontId="6" fillId="0" borderId="1" xfId="0" applyFont="1" applyBorder="1"/>
    <xf numFmtId="0" fontId="4" fillId="0" borderId="2" xfId="0" applyFont="1" applyBorder="1" applyAlignment="1">
      <alignment horizontal="left"/>
    </xf>
    <xf numFmtId="4" fontId="5" fillId="0" borderId="2" xfId="0" applyNumberFormat="1" applyFont="1" applyBorder="1" applyAlignment="1">
      <alignment horizontal="left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89"/>
  <sheetViews>
    <sheetView tabSelected="1" workbookViewId="0">
      <selection activeCell="C7" sqref="C7:E7"/>
    </sheetView>
  </sheetViews>
  <sheetFormatPr defaultColWidth="14.42578125" defaultRowHeight="15" customHeight="1"/>
  <cols>
    <col min="1" max="1" width="21.28515625" customWidth="1"/>
    <col min="2" max="2" width="16.7109375" customWidth="1"/>
    <col min="3" max="3" width="14.140625" customWidth="1"/>
    <col min="4" max="4" width="13.7109375" customWidth="1"/>
    <col min="5" max="5" width="24.5703125" customWidth="1"/>
    <col min="6" max="7" width="9.140625" customWidth="1"/>
    <col min="8" max="8" width="12.85546875" customWidth="1"/>
    <col min="9" max="9" width="7.7109375" customWidth="1"/>
    <col min="10" max="25" width="9.140625" customWidth="1"/>
    <col min="26" max="26" width="8.7109375" customWidth="1"/>
  </cols>
  <sheetData>
    <row r="1" spans="1:26">
      <c r="A1" s="145" t="s">
        <v>0</v>
      </c>
      <c r="B1" s="144"/>
      <c r="C1" s="144"/>
      <c r="D1" s="144"/>
      <c r="E1" s="144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>
      <c r="A2" s="189" t="s">
        <v>1</v>
      </c>
      <c r="B2" s="144"/>
      <c r="C2" s="144"/>
      <c r="D2" s="144"/>
      <c r="E2" s="144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>
      <c r="A3" s="190" t="s">
        <v>2</v>
      </c>
      <c r="B3" s="144"/>
      <c r="C3" s="144"/>
      <c r="D3" s="144"/>
      <c r="E3" s="144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>
      <c r="A4" s="3"/>
      <c r="B4" s="4"/>
      <c r="C4" s="4"/>
      <c r="D4" s="4"/>
      <c r="E4" s="3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>
      <c r="A5" s="187" t="s">
        <v>3</v>
      </c>
      <c r="B5" s="151"/>
      <c r="C5" s="151"/>
      <c r="D5" s="151"/>
      <c r="E5" s="15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>
      <c r="A6" s="171" t="s">
        <v>4</v>
      </c>
      <c r="B6" s="152"/>
      <c r="C6" s="171" t="s">
        <v>5</v>
      </c>
      <c r="D6" s="151"/>
      <c r="E6" s="15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>
      <c r="A7" s="171" t="s">
        <v>6</v>
      </c>
      <c r="B7" s="152"/>
      <c r="C7" s="171" t="s">
        <v>7</v>
      </c>
      <c r="D7" s="151"/>
      <c r="E7" s="152"/>
      <c r="F7" s="6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>
      <c r="A8" s="171" t="s">
        <v>8</v>
      </c>
      <c r="B8" s="152"/>
      <c r="C8" s="171" t="s">
        <v>7</v>
      </c>
      <c r="D8" s="151"/>
      <c r="E8" s="15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>
      <c r="A9" s="171" t="s">
        <v>9</v>
      </c>
      <c r="B9" s="152"/>
      <c r="C9" s="171" t="s">
        <v>10</v>
      </c>
      <c r="D9" s="151"/>
      <c r="E9" s="15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>
      <c r="A10" s="171" t="s">
        <v>11</v>
      </c>
      <c r="B10" s="152"/>
      <c r="C10" s="171" t="s">
        <v>12</v>
      </c>
      <c r="D10" s="151"/>
      <c r="E10" s="15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>
      <c r="A11" s="171" t="s">
        <v>13</v>
      </c>
      <c r="B11" s="152"/>
      <c r="C11" s="171" t="s">
        <v>14</v>
      </c>
      <c r="D11" s="151"/>
      <c r="E11" s="15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>
      <c r="A12" s="171" t="s">
        <v>15</v>
      </c>
      <c r="B12" s="152"/>
      <c r="C12" s="188">
        <v>16312.61</v>
      </c>
      <c r="D12" s="151"/>
      <c r="E12" s="15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>
      <c r="A13" s="171" t="s">
        <v>16</v>
      </c>
      <c r="B13" s="152"/>
      <c r="C13" s="7" t="s">
        <v>17</v>
      </c>
      <c r="D13" s="7" t="s">
        <v>18</v>
      </c>
      <c r="E13" s="7" t="s">
        <v>19</v>
      </c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>
      <c r="A14" s="183"/>
      <c r="B14" s="157"/>
      <c r="C14" s="8">
        <v>1</v>
      </c>
      <c r="D14" s="9">
        <v>20.18</v>
      </c>
      <c r="E14" s="10">
        <v>0.19</v>
      </c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>
      <c r="A15" s="171" t="s">
        <v>20</v>
      </c>
      <c r="B15" s="152"/>
      <c r="C15" s="7" t="s">
        <v>17</v>
      </c>
      <c r="D15" s="7" t="s">
        <v>18</v>
      </c>
      <c r="E15" s="7" t="s">
        <v>19</v>
      </c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>
      <c r="A16" s="184"/>
      <c r="B16" s="152"/>
      <c r="C16" s="8">
        <v>2</v>
      </c>
      <c r="D16" s="9">
        <v>5.7</v>
      </c>
      <c r="E16" s="11">
        <v>0.06</v>
      </c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>
      <c r="A17" s="171" t="s">
        <v>21</v>
      </c>
      <c r="B17" s="152"/>
      <c r="C17" s="8"/>
      <c r="D17" s="12">
        <v>17.32</v>
      </c>
      <c r="E17" s="8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44.25" customHeight="1">
      <c r="A18" s="185" t="s">
        <v>22</v>
      </c>
      <c r="B18" s="186"/>
      <c r="C18" s="186"/>
      <c r="D18" s="186"/>
      <c r="E18" s="186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>
      <c r="A19" s="13"/>
      <c r="B19" s="13"/>
      <c r="C19" s="13"/>
      <c r="D19" s="13"/>
      <c r="E19" s="13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>
      <c r="A20" s="187" t="s">
        <v>23</v>
      </c>
      <c r="B20" s="152"/>
      <c r="C20" s="7" t="s">
        <v>24</v>
      </c>
      <c r="D20" s="7" t="s">
        <v>25</v>
      </c>
      <c r="E20" s="7" t="s">
        <v>26</v>
      </c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5.75" customHeight="1">
      <c r="A21" s="14" t="s">
        <v>27</v>
      </c>
      <c r="B21" s="15">
        <v>12</v>
      </c>
      <c r="C21" s="16">
        <v>30</v>
      </c>
      <c r="D21" s="15">
        <v>0.1</v>
      </c>
      <c r="E21" s="8">
        <f>C21+D21</f>
        <v>30.1</v>
      </c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5.75" customHeight="1">
      <c r="A22" s="182" t="s">
        <v>28</v>
      </c>
      <c r="B22" s="151"/>
      <c r="C22" s="152"/>
      <c r="D22" s="18"/>
      <c r="E22" s="18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5.75" customHeight="1">
      <c r="A23" s="18" t="s">
        <v>29</v>
      </c>
      <c r="B23" s="18"/>
      <c r="C23" s="19">
        <v>0.39650000000000002</v>
      </c>
      <c r="D23" s="18"/>
      <c r="E23" s="18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5.75" customHeight="1">
      <c r="A24" s="14" t="s">
        <v>30</v>
      </c>
      <c r="B24" s="18"/>
      <c r="C24" s="19">
        <v>0.39650000000000002</v>
      </c>
      <c r="D24" s="18"/>
      <c r="E24" s="18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5.75" customHeight="1">
      <c r="A25" s="171" t="s">
        <v>31</v>
      </c>
      <c r="B25" s="152"/>
      <c r="C25" s="20">
        <v>2.1600000000000001E-2</v>
      </c>
      <c r="D25" s="18"/>
      <c r="E25" s="18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5.75" customHeight="1">
      <c r="A26" s="18" t="s">
        <v>32</v>
      </c>
      <c r="B26" s="18"/>
      <c r="C26" s="20">
        <f>(100%-(C23+C24+C25))</f>
        <v>0.18540000000000001</v>
      </c>
      <c r="D26" s="18"/>
      <c r="E26" s="18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5.75" customHeight="1">
      <c r="A27" s="21"/>
      <c r="B27" s="22"/>
      <c r="C27" s="23"/>
      <c r="D27" s="22"/>
      <c r="E27" s="2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5.75" customHeight="1">
      <c r="A28" s="174" t="s">
        <v>33</v>
      </c>
      <c r="B28" s="175"/>
      <c r="C28" s="175"/>
      <c r="D28" s="175"/>
      <c r="E28" s="175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5.75" customHeight="1">
      <c r="A29" s="176" t="s">
        <v>8</v>
      </c>
      <c r="B29" s="176" t="s">
        <v>34</v>
      </c>
      <c r="C29" s="176" t="s">
        <v>35</v>
      </c>
      <c r="D29" s="178" t="s">
        <v>36</v>
      </c>
      <c r="E29" s="179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5.75" customHeight="1">
      <c r="A30" s="177"/>
      <c r="B30" s="177"/>
      <c r="C30" s="177"/>
      <c r="D30" s="24" t="s">
        <v>37</v>
      </c>
      <c r="E30" s="24" t="s">
        <v>38</v>
      </c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5.75" customHeight="1">
      <c r="A31" s="25" t="s">
        <v>39</v>
      </c>
      <c r="B31" s="26">
        <v>1</v>
      </c>
      <c r="C31" s="26">
        <v>30</v>
      </c>
      <c r="D31" s="27">
        <v>0.69040000000000001</v>
      </c>
      <c r="E31" s="28">
        <f t="shared" ref="E31:E42" si="0">B31*C31*D31</f>
        <v>20.712</v>
      </c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5.75" customHeight="1">
      <c r="A32" s="29" t="s">
        <v>40</v>
      </c>
      <c r="B32" s="26">
        <v>1</v>
      </c>
      <c r="C32" s="26">
        <v>1</v>
      </c>
      <c r="D32" s="27">
        <v>1</v>
      </c>
      <c r="E32" s="28">
        <f t="shared" si="0"/>
        <v>1</v>
      </c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5.75" customHeight="1">
      <c r="A33" s="29" t="s">
        <v>41</v>
      </c>
      <c r="B33" s="26">
        <v>9.2200000000000004E-2</v>
      </c>
      <c r="C33" s="26">
        <v>15</v>
      </c>
      <c r="D33" s="27">
        <v>0.69040000000000001</v>
      </c>
      <c r="E33" s="28">
        <f t="shared" si="0"/>
        <v>0.95482319999999998</v>
      </c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5.75" customHeight="1">
      <c r="A34" s="29" t="s">
        <v>42</v>
      </c>
      <c r="B34" s="26">
        <v>1</v>
      </c>
      <c r="C34" s="26">
        <v>5</v>
      </c>
      <c r="D34" s="27">
        <v>0.69040000000000001</v>
      </c>
      <c r="E34" s="28">
        <f t="shared" si="0"/>
        <v>3.452</v>
      </c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5.75" customHeight="1">
      <c r="A35" s="29" t="s">
        <v>43</v>
      </c>
      <c r="B35" s="26">
        <v>0.1522</v>
      </c>
      <c r="C35" s="26">
        <v>2</v>
      </c>
      <c r="D35" s="27">
        <v>1</v>
      </c>
      <c r="E35" s="28">
        <f t="shared" si="0"/>
        <v>0.3044</v>
      </c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5.75" customHeight="1">
      <c r="A36" s="29" t="s">
        <v>44</v>
      </c>
      <c r="B36" s="26">
        <v>3.09E-2</v>
      </c>
      <c r="C36" s="26">
        <v>2</v>
      </c>
      <c r="D36" s="27">
        <v>0.69040000000000001</v>
      </c>
      <c r="E36" s="28">
        <f t="shared" si="0"/>
        <v>4.2666719999999998E-2</v>
      </c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5.75" customHeight="1">
      <c r="A37" s="29" t="s">
        <v>45</v>
      </c>
      <c r="B37" s="26">
        <v>1.23E-2</v>
      </c>
      <c r="C37" s="26">
        <v>3</v>
      </c>
      <c r="D37" s="27">
        <v>1</v>
      </c>
      <c r="E37" s="28">
        <f t="shared" si="0"/>
        <v>3.6900000000000002E-2</v>
      </c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5.75" customHeight="1">
      <c r="A38" s="29" t="s">
        <v>46</v>
      </c>
      <c r="B38" s="26">
        <v>0.02</v>
      </c>
      <c r="C38" s="26">
        <v>1</v>
      </c>
      <c r="D38" s="27">
        <v>1</v>
      </c>
      <c r="E38" s="28">
        <f t="shared" si="0"/>
        <v>0.02</v>
      </c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5.75" customHeight="1">
      <c r="A39" s="30" t="s">
        <v>47</v>
      </c>
      <c r="B39" s="31">
        <v>4.0000000000000001E-3</v>
      </c>
      <c r="C39" s="31">
        <v>1</v>
      </c>
      <c r="D39" s="32">
        <v>1</v>
      </c>
      <c r="E39" s="28">
        <f t="shared" si="0"/>
        <v>4.0000000000000001E-3</v>
      </c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5.75" customHeight="1">
      <c r="A40" s="33" t="s">
        <v>48</v>
      </c>
      <c r="B40" s="34">
        <v>3.2099999999999997E-2</v>
      </c>
      <c r="C40" s="34">
        <v>5</v>
      </c>
      <c r="D40" s="35">
        <v>0.69040000000000001</v>
      </c>
      <c r="E40" s="28">
        <f t="shared" si="0"/>
        <v>0.11080919999999998</v>
      </c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5.75" customHeight="1">
      <c r="A41" s="29" t="s">
        <v>49</v>
      </c>
      <c r="B41" s="26">
        <v>2.8E-3</v>
      </c>
      <c r="C41" s="26">
        <v>180</v>
      </c>
      <c r="D41" s="27">
        <v>0.69040000000000001</v>
      </c>
      <c r="E41" s="28">
        <f t="shared" si="0"/>
        <v>0.34796159999999998</v>
      </c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5.75" customHeight="1">
      <c r="A42" s="30" t="s">
        <v>50</v>
      </c>
      <c r="B42" s="31">
        <v>2.0000000000000001E-4</v>
      </c>
      <c r="C42" s="31">
        <v>6</v>
      </c>
      <c r="D42" s="32">
        <v>1</v>
      </c>
      <c r="E42" s="28">
        <f t="shared" si="0"/>
        <v>1.2000000000000001E-3</v>
      </c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5.75" customHeight="1">
      <c r="A43" s="180" t="s">
        <v>51</v>
      </c>
      <c r="B43" s="151"/>
      <c r="C43" s="151"/>
      <c r="D43" s="152"/>
      <c r="E43" s="36">
        <f>SUM(E31:E42)</f>
        <v>26.986760720000003</v>
      </c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5.75" customHeight="1">
      <c r="A44" s="181" t="s">
        <v>52</v>
      </c>
      <c r="B44" s="151"/>
      <c r="C44" s="151"/>
      <c r="D44" s="152"/>
      <c r="E44" s="37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5.75" customHeight="1">
      <c r="A45" s="17" t="s">
        <v>53</v>
      </c>
      <c r="B45" s="38"/>
      <c r="C45" s="39"/>
      <c r="D45" s="7"/>
      <c r="E45" s="37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5.75" customHeight="1">
      <c r="A46" s="17" t="s">
        <v>54</v>
      </c>
      <c r="B46" s="38"/>
      <c r="C46" s="39"/>
      <c r="D46" s="7"/>
      <c r="E46" s="37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5.75" customHeight="1">
      <c r="A47" s="182" t="s">
        <v>55</v>
      </c>
      <c r="B47" s="151"/>
      <c r="C47" s="152"/>
      <c r="D47" s="40">
        <v>12</v>
      </c>
      <c r="E47" s="3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5.75" customHeight="1">
      <c r="A48" s="182" t="s">
        <v>56</v>
      </c>
      <c r="B48" s="151"/>
      <c r="C48" s="152"/>
      <c r="D48" s="41">
        <v>254</v>
      </c>
      <c r="E48" s="3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5.75" customHeight="1">
      <c r="A49" s="171" t="s">
        <v>57</v>
      </c>
      <c r="B49" s="151"/>
      <c r="C49" s="152"/>
      <c r="D49" s="41">
        <f>D48/12</f>
        <v>21.166666666666668</v>
      </c>
      <c r="E49" s="3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5.75" customHeight="1">
      <c r="A50" s="42" t="s">
        <v>58</v>
      </c>
      <c r="B50" s="43" t="s">
        <v>59</v>
      </c>
      <c r="C50" s="43" t="s">
        <v>60</v>
      </c>
      <c r="D50" s="44"/>
      <c r="E50" s="3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5.75" customHeight="1">
      <c r="A51" s="45" t="s">
        <v>61</v>
      </c>
      <c r="B51" s="46">
        <v>8</v>
      </c>
      <c r="C51" s="46">
        <v>200</v>
      </c>
      <c r="D51" s="44"/>
      <c r="E51" s="47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>
      <c r="A52" s="172" t="s">
        <v>62</v>
      </c>
      <c r="B52" s="152"/>
      <c r="C52" s="43" t="s">
        <v>63</v>
      </c>
      <c r="D52" s="41"/>
      <c r="E52" s="3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5.75" customHeight="1">
      <c r="A53" s="171"/>
      <c r="B53" s="152"/>
      <c r="C53" s="8"/>
      <c r="D53" s="41"/>
      <c r="E53" s="3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5.75" customHeight="1">
      <c r="A54" s="171"/>
      <c r="B54" s="152"/>
      <c r="C54" s="8"/>
      <c r="D54" s="41"/>
      <c r="E54" s="3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5.75" customHeight="1">
      <c r="A55" s="5"/>
      <c r="B55" s="48"/>
      <c r="C55" s="8"/>
      <c r="D55" s="41"/>
      <c r="E55" s="3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5.75" customHeight="1">
      <c r="A56" s="5"/>
      <c r="B56" s="48"/>
      <c r="C56" s="8"/>
      <c r="D56" s="41"/>
      <c r="E56" s="3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5.75" customHeight="1">
      <c r="A57" s="171"/>
      <c r="B57" s="152"/>
      <c r="C57" s="8"/>
      <c r="D57" s="41"/>
      <c r="E57" s="3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5.75" customHeight="1">
      <c r="A58" s="171"/>
      <c r="B58" s="152"/>
      <c r="C58" s="8"/>
      <c r="D58" s="41"/>
      <c r="E58" s="3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5.75" customHeight="1">
      <c r="A59" s="49"/>
      <c r="B59" s="49"/>
      <c r="C59" s="49"/>
      <c r="D59" s="50"/>
      <c r="E59" s="3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5.7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5.75" customHeight="1">
      <c r="A61" s="153" t="s">
        <v>64</v>
      </c>
      <c r="B61" s="151"/>
      <c r="C61" s="151"/>
      <c r="D61" s="151"/>
      <c r="E61" s="15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5.75" customHeight="1">
      <c r="A62" s="51"/>
      <c r="B62" s="51"/>
      <c r="C62" s="51"/>
      <c r="D62" s="51"/>
      <c r="E62" s="51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5.75" customHeight="1">
      <c r="A63" s="173" t="s">
        <v>65</v>
      </c>
      <c r="B63" s="151"/>
      <c r="C63" s="151"/>
      <c r="D63" s="151"/>
      <c r="E63" s="15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5.75" customHeight="1">
      <c r="A64" s="52"/>
      <c r="B64" s="53"/>
      <c r="C64" s="54" t="s">
        <v>66</v>
      </c>
      <c r="D64" s="55" t="s">
        <v>67</v>
      </c>
      <c r="E64" s="55" t="s">
        <v>68</v>
      </c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5.75" customHeight="1">
      <c r="A65" s="56" t="s">
        <v>69</v>
      </c>
      <c r="B65" s="57"/>
      <c r="C65" s="58">
        <f>C51</f>
        <v>200</v>
      </c>
      <c r="D65" s="59"/>
      <c r="E65" s="60">
        <v>16312.61</v>
      </c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5.75" customHeight="1">
      <c r="A66" s="170" t="s">
        <v>70</v>
      </c>
      <c r="B66" s="151"/>
      <c r="C66" s="152"/>
      <c r="D66" s="61">
        <v>0.2</v>
      </c>
      <c r="E66" s="62">
        <f>C12*D66</f>
        <v>3262.5220000000004</v>
      </c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5.75" customHeight="1">
      <c r="A67" s="170" t="s">
        <v>71</v>
      </c>
      <c r="B67" s="151"/>
      <c r="C67" s="152"/>
      <c r="D67" s="59"/>
      <c r="E67" s="62">
        <v>0</v>
      </c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5.75" customHeight="1">
      <c r="A68" s="150" t="s">
        <v>72</v>
      </c>
      <c r="B68" s="151"/>
      <c r="C68" s="151"/>
      <c r="D68" s="152"/>
      <c r="E68" s="64">
        <f>SUM(E65:E67)</f>
        <v>19575.132000000001</v>
      </c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5.75" customHeight="1">
      <c r="A69" s="2"/>
      <c r="B69" s="2"/>
      <c r="C69" s="2"/>
      <c r="D69" s="2"/>
      <c r="E69" s="2"/>
      <c r="F69" s="65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5.75" customHeight="1">
      <c r="A70" s="153" t="s">
        <v>73</v>
      </c>
      <c r="B70" s="151"/>
      <c r="C70" s="151"/>
      <c r="D70" s="151"/>
      <c r="E70" s="15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5.75" customHeight="1">
      <c r="A71" s="159" t="s">
        <v>74</v>
      </c>
      <c r="B71" s="151"/>
      <c r="C71" s="151"/>
      <c r="D71" s="151"/>
      <c r="E71" s="15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5.75" customHeight="1">
      <c r="A72" s="153"/>
      <c r="B72" s="151"/>
      <c r="C72" s="152"/>
      <c r="D72" s="55" t="s">
        <v>67</v>
      </c>
      <c r="E72" s="55" t="s">
        <v>68</v>
      </c>
      <c r="F72" s="65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5.75" customHeight="1">
      <c r="A73" s="158" t="s">
        <v>75</v>
      </c>
      <c r="B73" s="151"/>
      <c r="C73" s="152"/>
      <c r="D73" s="66">
        <v>8.3299999999999999E-2</v>
      </c>
      <c r="E73" s="62">
        <f>E68*D73</f>
        <v>1630.6084956000002</v>
      </c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5.75" customHeight="1">
      <c r="A74" s="154" t="s">
        <v>76</v>
      </c>
      <c r="B74" s="151"/>
      <c r="C74" s="152"/>
      <c r="D74" s="66">
        <v>0.33329999999999999</v>
      </c>
      <c r="E74" s="62">
        <f>(E68*D74)/12</f>
        <v>543.69929130000003</v>
      </c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5.75" customHeight="1">
      <c r="A75" s="154" t="s">
        <v>39</v>
      </c>
      <c r="B75" s="151"/>
      <c r="C75" s="152"/>
      <c r="D75" s="66">
        <v>8.3299999999999999E-2</v>
      </c>
      <c r="E75" s="62">
        <f>E68*D75</f>
        <v>1630.6084956000002</v>
      </c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5.75" customHeight="1">
      <c r="A76" s="150" t="s">
        <v>51</v>
      </c>
      <c r="B76" s="151"/>
      <c r="C76" s="151"/>
      <c r="D76" s="152"/>
      <c r="E76" s="64">
        <f>SUM(E73:E75)</f>
        <v>3804.9162825000003</v>
      </c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5.75" customHeight="1">
      <c r="A77" s="67"/>
      <c r="B77" s="67"/>
      <c r="C77" s="67"/>
      <c r="D77" s="67"/>
      <c r="E77" s="67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5.75" customHeight="1">
      <c r="A78" s="159" t="s">
        <v>77</v>
      </c>
      <c r="B78" s="151"/>
      <c r="C78" s="151"/>
      <c r="D78" s="151"/>
      <c r="E78" s="15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5.75" customHeight="1">
      <c r="A79" s="154" t="s">
        <v>78</v>
      </c>
      <c r="B79" s="152"/>
      <c r="C79" s="62">
        <f>E68+E76</f>
        <v>23380.0482825</v>
      </c>
      <c r="D79" s="55" t="s">
        <v>67</v>
      </c>
      <c r="E79" s="55" t="s">
        <v>68</v>
      </c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5.75" customHeight="1">
      <c r="A80" s="154" t="s">
        <v>79</v>
      </c>
      <c r="B80" s="151"/>
      <c r="C80" s="152"/>
      <c r="D80" s="66">
        <v>0.2</v>
      </c>
      <c r="E80" s="68">
        <f t="shared" ref="E80:E86" si="1">$C$79*D80</f>
        <v>4676.0096565000003</v>
      </c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5.75" customHeight="1">
      <c r="A81" s="154" t="s">
        <v>80</v>
      </c>
      <c r="B81" s="151"/>
      <c r="C81" s="152"/>
      <c r="D81" s="66">
        <v>0.03</v>
      </c>
      <c r="E81" s="68">
        <f t="shared" si="1"/>
        <v>701.40144847499994</v>
      </c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5.75" customHeight="1">
      <c r="A82" s="154" t="s">
        <v>81</v>
      </c>
      <c r="B82" s="151"/>
      <c r="C82" s="152"/>
      <c r="D82" s="66">
        <v>2.5000000000000001E-2</v>
      </c>
      <c r="E82" s="68">
        <f t="shared" si="1"/>
        <v>584.50120706250004</v>
      </c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5.75" customHeight="1">
      <c r="A83" s="154" t="s">
        <v>82</v>
      </c>
      <c r="B83" s="151"/>
      <c r="C83" s="152"/>
      <c r="D83" s="66">
        <v>1.4999999999999999E-2</v>
      </c>
      <c r="E83" s="68">
        <f t="shared" si="1"/>
        <v>350.70072423749997</v>
      </c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5.75" customHeight="1">
      <c r="A84" s="154" t="s">
        <v>83</v>
      </c>
      <c r="B84" s="151"/>
      <c r="C84" s="152"/>
      <c r="D84" s="69">
        <v>0.01</v>
      </c>
      <c r="E84" s="68">
        <f t="shared" si="1"/>
        <v>233.80048282500002</v>
      </c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5.75" customHeight="1">
      <c r="A85" s="154" t="s">
        <v>84</v>
      </c>
      <c r="B85" s="151"/>
      <c r="C85" s="152"/>
      <c r="D85" s="69">
        <v>6.0000000000000001E-3</v>
      </c>
      <c r="E85" s="68">
        <f t="shared" si="1"/>
        <v>140.28028969499999</v>
      </c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5.75" customHeight="1">
      <c r="A86" s="154" t="s">
        <v>85</v>
      </c>
      <c r="B86" s="151"/>
      <c r="C86" s="152"/>
      <c r="D86" s="69">
        <v>2E-3</v>
      </c>
      <c r="E86" s="68">
        <f t="shared" si="1"/>
        <v>46.760096564999998</v>
      </c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5.75" customHeight="1">
      <c r="A87" s="150" t="s">
        <v>86</v>
      </c>
      <c r="B87" s="151"/>
      <c r="C87" s="152"/>
      <c r="D87" s="70">
        <f t="shared" ref="D87:E87" si="2">SUM(D80:D86)</f>
        <v>0.28800000000000003</v>
      </c>
      <c r="E87" s="71">
        <f t="shared" si="2"/>
        <v>6733.4539053600001</v>
      </c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5.75" customHeight="1">
      <c r="A88" s="154" t="s">
        <v>87</v>
      </c>
      <c r="B88" s="151"/>
      <c r="C88" s="152"/>
      <c r="D88" s="69">
        <v>0.08</v>
      </c>
      <c r="E88" s="68">
        <f>C79*D88</f>
        <v>1870.4038626000001</v>
      </c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5.75" customHeight="1">
      <c r="A89" s="150" t="s">
        <v>51</v>
      </c>
      <c r="B89" s="151"/>
      <c r="C89" s="152"/>
      <c r="D89" s="70">
        <f t="shared" ref="D89:E89" si="3">SUM(D87:D88)</f>
        <v>0.36800000000000005</v>
      </c>
      <c r="E89" s="71">
        <f t="shared" si="3"/>
        <v>8603.8577679600003</v>
      </c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5.75" customHeight="1">
      <c r="A90" s="67"/>
      <c r="B90" s="67"/>
      <c r="C90" s="67"/>
      <c r="D90" s="67"/>
      <c r="E90" s="67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5.75" customHeight="1">
      <c r="A91" s="159" t="s">
        <v>88</v>
      </c>
      <c r="B91" s="151"/>
      <c r="C91" s="151"/>
      <c r="D91" s="151"/>
      <c r="E91" s="15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5.75" customHeight="1">
      <c r="A92" s="169"/>
      <c r="B92" s="151"/>
      <c r="C92" s="151"/>
      <c r="D92" s="152"/>
      <c r="E92" s="55" t="s">
        <v>68</v>
      </c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5.75" customHeight="1">
      <c r="A93" s="154" t="s">
        <v>89</v>
      </c>
      <c r="B93" s="151"/>
      <c r="C93" s="151"/>
      <c r="D93" s="152"/>
      <c r="E93" s="7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5.75" customHeight="1">
      <c r="A94" s="154" t="s">
        <v>90</v>
      </c>
      <c r="B94" s="151"/>
      <c r="C94" s="151"/>
      <c r="D94" s="152"/>
      <c r="E94" s="73">
        <v>171.63</v>
      </c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5.75" customHeight="1">
      <c r="A95" s="154" t="s">
        <v>91</v>
      </c>
      <c r="B95" s="151"/>
      <c r="C95" s="151"/>
      <c r="D95" s="152"/>
      <c r="E95" s="73">
        <f>D17</f>
        <v>17.32</v>
      </c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5.75" customHeight="1">
      <c r="A96" s="154" t="s">
        <v>92</v>
      </c>
      <c r="B96" s="151"/>
      <c r="C96" s="151"/>
      <c r="D96" s="152"/>
      <c r="E96" s="73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5.75" customHeight="1">
      <c r="A97" s="154" t="s">
        <v>93</v>
      </c>
      <c r="B97" s="151"/>
      <c r="C97" s="151"/>
      <c r="D97" s="152"/>
      <c r="E97" s="74">
        <v>0</v>
      </c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5.75" customHeight="1">
      <c r="A98" s="150" t="s">
        <v>51</v>
      </c>
      <c r="B98" s="151"/>
      <c r="C98" s="151"/>
      <c r="D98" s="152"/>
      <c r="E98" s="75">
        <f>SUM(E93:E97)</f>
        <v>188.95</v>
      </c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5.75" customHeight="1">
      <c r="A99" s="76"/>
      <c r="B99" s="76"/>
      <c r="C99" s="76"/>
      <c r="D99" s="76"/>
      <c r="E99" s="77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5.75" customHeight="1">
      <c r="A100" s="153" t="s">
        <v>94</v>
      </c>
      <c r="B100" s="151"/>
      <c r="C100" s="151"/>
      <c r="D100" s="151"/>
      <c r="E100" s="15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5.75" customHeight="1">
      <c r="A101" s="153"/>
      <c r="B101" s="151"/>
      <c r="C101" s="151"/>
      <c r="D101" s="152"/>
      <c r="E101" s="55" t="s">
        <v>68</v>
      </c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5.75" customHeight="1">
      <c r="A102" s="154" t="s">
        <v>74</v>
      </c>
      <c r="B102" s="151"/>
      <c r="C102" s="151"/>
      <c r="D102" s="152"/>
      <c r="E102" s="78">
        <f>E76</f>
        <v>3804.9162825000003</v>
      </c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5.75" customHeight="1">
      <c r="A103" s="154" t="s">
        <v>95</v>
      </c>
      <c r="B103" s="151"/>
      <c r="C103" s="151"/>
      <c r="D103" s="152"/>
      <c r="E103" s="78">
        <f>E89</f>
        <v>8603.8577679600003</v>
      </c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5.75" customHeight="1">
      <c r="A104" s="154" t="s">
        <v>88</v>
      </c>
      <c r="B104" s="151"/>
      <c r="C104" s="151"/>
      <c r="D104" s="152"/>
      <c r="E104" s="78">
        <f>E98</f>
        <v>188.95</v>
      </c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5.75" customHeight="1">
      <c r="A105" s="150" t="s">
        <v>96</v>
      </c>
      <c r="B105" s="151"/>
      <c r="C105" s="151"/>
      <c r="D105" s="152"/>
      <c r="E105" s="79">
        <f>SUM(E102:E104)</f>
        <v>12597.724050460001</v>
      </c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5.75" customHeight="1">
      <c r="A106" s="67"/>
      <c r="B106" s="67"/>
      <c r="C106" s="67"/>
      <c r="D106" s="67"/>
      <c r="E106" s="67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5.75" customHeight="1">
      <c r="A107" s="153" t="s">
        <v>97</v>
      </c>
      <c r="B107" s="151"/>
      <c r="C107" s="151"/>
      <c r="D107" s="151"/>
      <c r="E107" s="15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5.75" customHeight="1">
      <c r="A108" s="52"/>
      <c r="B108" s="53"/>
      <c r="C108" s="53"/>
      <c r="D108" s="53"/>
      <c r="E108" s="80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5.75" customHeight="1">
      <c r="A109" s="168" t="s">
        <v>98</v>
      </c>
      <c r="B109" s="151"/>
      <c r="C109" s="152"/>
      <c r="D109" s="81" t="s">
        <v>67</v>
      </c>
      <c r="E109" s="82" t="s">
        <v>68</v>
      </c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5.75" customHeight="1">
      <c r="A110" s="154" t="s">
        <v>99</v>
      </c>
      <c r="B110" s="151"/>
      <c r="C110" s="152"/>
      <c r="D110" s="83"/>
      <c r="E110" s="84">
        <f>((E68+(E76-E87))/D47)*C24</f>
        <v>550.03122254466757</v>
      </c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5.75" customHeight="1">
      <c r="A111" s="167" t="s">
        <v>100</v>
      </c>
      <c r="B111" s="151"/>
      <c r="C111" s="152"/>
      <c r="D111" s="85">
        <v>0.08</v>
      </c>
      <c r="E111" s="86">
        <f>E110*D111</f>
        <v>44.002497803573405</v>
      </c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5.75" customHeight="1">
      <c r="A112" s="167" t="s">
        <v>101</v>
      </c>
      <c r="B112" s="151"/>
      <c r="C112" s="152"/>
      <c r="D112" s="85">
        <v>0.4</v>
      </c>
      <c r="E112" s="86">
        <f>(((((E68+E76)/C21)*E21)*D111)*D112)*C23</f>
        <v>297.63487278372122</v>
      </c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5.75" customHeight="1">
      <c r="A113" s="163" t="s">
        <v>102</v>
      </c>
      <c r="B113" s="151"/>
      <c r="C113" s="152"/>
      <c r="D113" s="85"/>
      <c r="E113" s="87">
        <f>SUM(E110:E112)</f>
        <v>891.66859313196221</v>
      </c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5.75" customHeight="1">
      <c r="A114" s="88"/>
      <c r="B114" s="88"/>
      <c r="C114" s="88"/>
      <c r="D114" s="89"/>
      <c r="E114" s="90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5.75" customHeight="1">
      <c r="A115" s="168" t="s">
        <v>103</v>
      </c>
      <c r="B115" s="151"/>
      <c r="C115" s="152"/>
      <c r="D115" s="85"/>
      <c r="E115" s="86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5.75" customHeight="1">
      <c r="A116" s="154" t="s">
        <v>104</v>
      </c>
      <c r="B116" s="151"/>
      <c r="C116" s="152"/>
      <c r="D116" s="83"/>
      <c r="E116" s="91">
        <f>((((E68+E105)/C21)*7)/B21)*C23</f>
        <v>248.04378324458818</v>
      </c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5.75" customHeight="1">
      <c r="A117" s="167" t="s">
        <v>105</v>
      </c>
      <c r="B117" s="151"/>
      <c r="C117" s="152"/>
      <c r="D117" s="69">
        <f>D89</f>
        <v>0.36800000000000005</v>
      </c>
      <c r="E117" s="86">
        <f>E116*D117</f>
        <v>91.28011223400847</v>
      </c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5.75" customHeight="1">
      <c r="A118" s="167" t="s">
        <v>106</v>
      </c>
      <c r="B118" s="151"/>
      <c r="C118" s="152"/>
      <c r="D118" s="83"/>
      <c r="E118" s="86">
        <f>(((((E67+E76)/C21)*E21)*D111)*D112)*C24</f>
        <v>48.437700385001207</v>
      </c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5.75" customHeight="1">
      <c r="A119" s="163" t="s">
        <v>107</v>
      </c>
      <c r="B119" s="151"/>
      <c r="C119" s="152"/>
      <c r="D119" s="83"/>
      <c r="E119" s="87">
        <f>SUM(E116:E118)</f>
        <v>387.7615958635979</v>
      </c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5.75" customHeight="1">
      <c r="A120" s="88"/>
      <c r="B120" s="88"/>
      <c r="C120" s="88"/>
      <c r="D120" s="67"/>
      <c r="E120" s="90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5.75" customHeight="1">
      <c r="A121" s="164" t="s">
        <v>108</v>
      </c>
      <c r="B121" s="151"/>
      <c r="C121" s="152"/>
      <c r="D121" s="59"/>
      <c r="E121" s="80" t="s">
        <v>68</v>
      </c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5.75" customHeight="1">
      <c r="A122" s="161" t="s">
        <v>109</v>
      </c>
      <c r="B122" s="151"/>
      <c r="C122" s="152"/>
      <c r="D122" s="59"/>
      <c r="E122" s="92">
        <f>-E76*C24</f>
        <v>-1508.6493060112502</v>
      </c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5.75" customHeight="1">
      <c r="A123" s="165" t="s">
        <v>110</v>
      </c>
      <c r="B123" s="151"/>
      <c r="C123" s="152"/>
      <c r="D123" s="94"/>
      <c r="E123" s="95">
        <f>SUM(E122)</f>
        <v>-1508.6493060112502</v>
      </c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5.75" customHeight="1">
      <c r="A124" s="93"/>
      <c r="B124" s="96"/>
      <c r="C124" s="97"/>
      <c r="D124" s="94"/>
      <c r="E124" s="98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5.75" customHeight="1">
      <c r="A125" s="166" t="s">
        <v>111</v>
      </c>
      <c r="B125" s="151"/>
      <c r="C125" s="151"/>
      <c r="D125" s="152"/>
      <c r="E125" s="80" t="s">
        <v>68</v>
      </c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5.75" customHeight="1">
      <c r="A126" s="154" t="s">
        <v>98</v>
      </c>
      <c r="B126" s="151"/>
      <c r="C126" s="151"/>
      <c r="D126" s="152"/>
      <c r="E126" s="99">
        <f>E113</f>
        <v>891.66859313196221</v>
      </c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5.75" customHeight="1">
      <c r="A127" s="154" t="s">
        <v>103</v>
      </c>
      <c r="B127" s="151"/>
      <c r="C127" s="151"/>
      <c r="D127" s="152"/>
      <c r="E127" s="99">
        <f>E119</f>
        <v>387.7615958635979</v>
      </c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5.75" customHeight="1">
      <c r="A128" s="167" t="s">
        <v>108</v>
      </c>
      <c r="B128" s="151"/>
      <c r="C128" s="151"/>
      <c r="D128" s="152"/>
      <c r="E128" s="95">
        <f>E123</f>
        <v>-1508.6493060112502</v>
      </c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5.75" customHeight="1">
      <c r="A129" s="150" t="s">
        <v>112</v>
      </c>
      <c r="B129" s="151"/>
      <c r="C129" s="152"/>
      <c r="D129" s="59"/>
      <c r="E129" s="79">
        <f>SUM(E126:E128)</f>
        <v>-229.21911701569024</v>
      </c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5.75" customHeight="1">
      <c r="A130" s="67"/>
      <c r="B130" s="67"/>
      <c r="C130" s="67"/>
      <c r="D130" s="67"/>
      <c r="E130" s="67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5.75" customHeight="1">
      <c r="A131" s="153" t="s">
        <v>113</v>
      </c>
      <c r="B131" s="151"/>
      <c r="C131" s="151"/>
      <c r="D131" s="151"/>
      <c r="E131" s="15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5.75" customHeight="1">
      <c r="A132" s="159" t="s">
        <v>114</v>
      </c>
      <c r="B132" s="151"/>
      <c r="C132" s="151"/>
      <c r="D132" s="151"/>
      <c r="E132" s="15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5.75" customHeight="1">
      <c r="A133" s="153" t="s">
        <v>115</v>
      </c>
      <c r="B133" s="152"/>
      <c r="C133" s="79">
        <f>(E68+E105+E129)/D49</f>
        <v>1509.1482015800461</v>
      </c>
      <c r="D133" s="100" t="s">
        <v>116</v>
      </c>
      <c r="E133" s="55" t="s">
        <v>68</v>
      </c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5.75" customHeight="1">
      <c r="A134" s="161" t="s">
        <v>39</v>
      </c>
      <c r="B134" s="151"/>
      <c r="C134" s="152"/>
      <c r="D134" s="101">
        <f>E31</f>
        <v>20.712</v>
      </c>
      <c r="E134" s="102">
        <f>(C133*D134)/12</f>
        <v>2604.7897959271595</v>
      </c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5.75" customHeight="1">
      <c r="A135" s="161" t="s">
        <v>40</v>
      </c>
      <c r="B135" s="151"/>
      <c r="C135" s="152"/>
      <c r="D135" s="101">
        <v>1</v>
      </c>
      <c r="E135" s="102">
        <f>(C133*D135)/12</f>
        <v>125.76235013167052</v>
      </c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5.75" customHeight="1">
      <c r="A136" s="161" t="s">
        <v>41</v>
      </c>
      <c r="B136" s="151"/>
      <c r="C136" s="152"/>
      <c r="D136" s="101">
        <v>1.7</v>
      </c>
      <c r="E136" s="102">
        <f>(C133*D136)/12</f>
        <v>213.79599522383987</v>
      </c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5.75" customHeight="1">
      <c r="A137" s="161" t="s">
        <v>42</v>
      </c>
      <c r="B137" s="151"/>
      <c r="C137" s="152"/>
      <c r="D137" s="101">
        <v>3.4521000000000002</v>
      </c>
      <c r="E137" s="102">
        <f>(C133*D137)/12</f>
        <v>434.14420888953981</v>
      </c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5.75" customHeight="1">
      <c r="A138" s="161" t="s">
        <v>43</v>
      </c>
      <c r="B138" s="151"/>
      <c r="C138" s="152"/>
      <c r="D138" s="101">
        <v>0.30630000000000002</v>
      </c>
      <c r="E138" s="102">
        <f>(C133*D138)/12</f>
        <v>38.521007845330679</v>
      </c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5.75" customHeight="1">
      <c r="A139" s="161" t="s">
        <v>44</v>
      </c>
      <c r="B139" s="151"/>
      <c r="C139" s="152"/>
      <c r="D139" s="101">
        <v>4.1500000000000002E-2</v>
      </c>
      <c r="E139" s="102">
        <f>(C133*D139)/12</f>
        <v>5.2191375304643266</v>
      </c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5.75" customHeight="1">
      <c r="A140" s="161" t="s">
        <v>45</v>
      </c>
      <c r="B140" s="151"/>
      <c r="C140" s="152"/>
      <c r="D140" s="101">
        <v>4.8899999999999999E-2</v>
      </c>
      <c r="E140" s="102">
        <f>(C133*D140)/12</f>
        <v>6.1497789214386884</v>
      </c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5.75" customHeight="1">
      <c r="A141" s="161" t="s">
        <v>46</v>
      </c>
      <c r="B141" s="151"/>
      <c r="C141" s="152"/>
      <c r="D141" s="101">
        <v>0.02</v>
      </c>
      <c r="E141" s="102">
        <f>(C133*D141)/12</f>
        <v>2.5152470026334104</v>
      </c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5.75" customHeight="1">
      <c r="A142" s="161" t="s">
        <v>47</v>
      </c>
      <c r="B142" s="151"/>
      <c r="C142" s="152"/>
      <c r="D142" s="101">
        <v>4.0000000000000001E-3</v>
      </c>
      <c r="E142" s="102">
        <f>(C133*D142)/12</f>
        <v>0.50304940052668201</v>
      </c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5.75" customHeight="1">
      <c r="A143" s="161" t="s">
        <v>48</v>
      </c>
      <c r="B143" s="151"/>
      <c r="C143" s="152"/>
      <c r="D143" s="101">
        <v>0.06</v>
      </c>
      <c r="E143" s="102">
        <f>(C133*D143)/12</f>
        <v>7.5457410079002303</v>
      </c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5.75" customHeight="1">
      <c r="A144" s="161" t="s">
        <v>49</v>
      </c>
      <c r="B144" s="151"/>
      <c r="C144" s="152"/>
      <c r="D144" s="101">
        <v>3.282</v>
      </c>
      <c r="E144" s="102">
        <f>(C133*D144)/12</f>
        <v>412.75203313214257</v>
      </c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5.75" customHeight="1">
      <c r="A145" s="161" t="s">
        <v>50</v>
      </c>
      <c r="B145" s="151"/>
      <c r="C145" s="152"/>
      <c r="D145" s="101">
        <v>1.32E-2</v>
      </c>
      <c r="E145" s="102">
        <f>(C133*D145)/12</f>
        <v>1.6600630217380508</v>
      </c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5.75" customHeight="1">
      <c r="A146" s="150" t="s">
        <v>117</v>
      </c>
      <c r="B146" s="151"/>
      <c r="C146" s="152"/>
      <c r="D146" s="103">
        <f t="shared" ref="D146:E146" si="4">SUM(D134:D145)</f>
        <v>30.64</v>
      </c>
      <c r="E146" s="79">
        <f t="shared" si="4"/>
        <v>3853.358408034384</v>
      </c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5.75" customHeight="1">
      <c r="A147" s="63"/>
      <c r="B147" s="104"/>
      <c r="C147" s="104"/>
      <c r="D147" s="105"/>
      <c r="E147" s="106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5.75" customHeight="1">
      <c r="A148" s="153" t="s">
        <v>118</v>
      </c>
      <c r="B148" s="151"/>
      <c r="C148" s="151"/>
      <c r="D148" s="151"/>
      <c r="E148" s="15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5.75" customHeight="1">
      <c r="A149" s="162" t="s">
        <v>119</v>
      </c>
      <c r="B149" s="151"/>
      <c r="C149" s="151"/>
      <c r="D149" s="152"/>
      <c r="E149" s="55" t="s">
        <v>68</v>
      </c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5.75" customHeight="1">
      <c r="A150" s="160" t="s">
        <v>120</v>
      </c>
      <c r="B150" s="151"/>
      <c r="C150" s="151"/>
      <c r="D150" s="152"/>
      <c r="E150" s="107">
        <v>49</v>
      </c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5.75" customHeight="1">
      <c r="A151" s="150" t="s">
        <v>121</v>
      </c>
      <c r="B151" s="151"/>
      <c r="C151" s="151"/>
      <c r="D151" s="152"/>
      <c r="E151" s="108">
        <f>E150</f>
        <v>49</v>
      </c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5.75" customHeight="1">
      <c r="A152" s="76"/>
      <c r="B152" s="76"/>
      <c r="C152" s="76"/>
      <c r="D152" s="76"/>
      <c r="E152" s="109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5.75" customHeight="1">
      <c r="A153" s="153" t="s">
        <v>122</v>
      </c>
      <c r="B153" s="151"/>
      <c r="C153" s="151"/>
      <c r="D153" s="152"/>
      <c r="E153" s="55" t="s">
        <v>68</v>
      </c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5.75" customHeight="1">
      <c r="A154" s="154" t="s">
        <v>123</v>
      </c>
      <c r="B154" s="151"/>
      <c r="C154" s="151"/>
      <c r="D154" s="152"/>
      <c r="E154" s="102">
        <f>E68</f>
        <v>19575.132000000001</v>
      </c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5.75" customHeight="1">
      <c r="A155" s="154" t="s">
        <v>124</v>
      </c>
      <c r="B155" s="151"/>
      <c r="C155" s="151"/>
      <c r="D155" s="152"/>
      <c r="E155" s="102">
        <f>E105</f>
        <v>12597.724050460001</v>
      </c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5.75" customHeight="1">
      <c r="A156" s="154" t="s">
        <v>125</v>
      </c>
      <c r="B156" s="151"/>
      <c r="C156" s="151"/>
      <c r="D156" s="152"/>
      <c r="E156" s="102">
        <f>E129</f>
        <v>-229.21911701569024</v>
      </c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5.75" customHeight="1">
      <c r="A157" s="154" t="s">
        <v>126</v>
      </c>
      <c r="B157" s="151"/>
      <c r="C157" s="151"/>
      <c r="D157" s="152"/>
      <c r="E157" s="102">
        <f>E146</f>
        <v>3853.358408034384</v>
      </c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5.75" customHeight="1">
      <c r="A158" s="154" t="s">
        <v>127</v>
      </c>
      <c r="B158" s="151"/>
      <c r="C158" s="151"/>
      <c r="D158" s="152"/>
      <c r="E158" s="102">
        <f>E150</f>
        <v>49</v>
      </c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5.75" customHeight="1">
      <c r="A159" s="150" t="s">
        <v>121</v>
      </c>
      <c r="B159" s="151"/>
      <c r="C159" s="151"/>
      <c r="D159" s="152"/>
      <c r="E159" s="79">
        <f>SUM(E154:E158)</f>
        <v>35845.995341478694</v>
      </c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5.7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5.75" customHeight="1">
      <c r="A161" s="153" t="s">
        <v>128</v>
      </c>
      <c r="B161" s="151"/>
      <c r="C161" s="151"/>
      <c r="D161" s="151"/>
      <c r="E161" s="15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5.75" customHeight="1">
      <c r="A162" s="158"/>
      <c r="B162" s="152"/>
      <c r="C162" s="55" t="s">
        <v>129</v>
      </c>
      <c r="D162" s="55" t="s">
        <v>130</v>
      </c>
      <c r="E162" s="55" t="s">
        <v>68</v>
      </c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5.75" customHeight="1">
      <c r="A163" s="154" t="s">
        <v>131</v>
      </c>
      <c r="B163" s="152"/>
      <c r="C163" s="62">
        <f>E159</f>
        <v>35845.995341478694</v>
      </c>
      <c r="D163" s="110">
        <v>0.05</v>
      </c>
      <c r="E163" s="62">
        <f t="shared" ref="E163:E164" si="5">C163*D163</f>
        <v>1792.2997670739348</v>
      </c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5.75" customHeight="1">
      <c r="A164" s="154" t="s">
        <v>132</v>
      </c>
      <c r="B164" s="152"/>
      <c r="C164" s="62">
        <f>E159+E163</f>
        <v>37638.295108552629</v>
      </c>
      <c r="D164" s="110">
        <v>0.02</v>
      </c>
      <c r="E164" s="62">
        <f t="shared" si="5"/>
        <v>752.76590217105263</v>
      </c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5.75" customHeight="1">
      <c r="A165" s="159" t="s">
        <v>133</v>
      </c>
      <c r="B165" s="151"/>
      <c r="C165" s="151"/>
      <c r="D165" s="151"/>
      <c r="E165" s="15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5.75" customHeight="1">
      <c r="A166" s="154" t="s">
        <v>134</v>
      </c>
      <c r="B166" s="152"/>
      <c r="C166" s="102">
        <f>(C164+E164)/((100-12.25)/100)</f>
        <v>43750.496878317586</v>
      </c>
      <c r="D166" s="66">
        <v>1.6500000000000001E-2</v>
      </c>
      <c r="E166" s="102">
        <f t="shared" ref="E166:E168" si="6">C166*D166</f>
        <v>721.88319849224024</v>
      </c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5.75" customHeight="1">
      <c r="A167" s="154" t="s">
        <v>135</v>
      </c>
      <c r="B167" s="152"/>
      <c r="C167" s="102">
        <f>(C164+E164)/((100-12.25)/100)</f>
        <v>43750.496878317586</v>
      </c>
      <c r="D167" s="66">
        <v>7.5999999999999998E-2</v>
      </c>
      <c r="E167" s="102">
        <f t="shared" si="6"/>
        <v>3325.0377627521366</v>
      </c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5.75" customHeight="1">
      <c r="A168" s="154" t="s">
        <v>136</v>
      </c>
      <c r="B168" s="152"/>
      <c r="C168" s="102">
        <f>(C164+E164)/((100-12.25)/100)</f>
        <v>43750.496878317586</v>
      </c>
      <c r="D168" s="66">
        <v>0.03</v>
      </c>
      <c r="E168" s="102">
        <f t="shared" si="6"/>
        <v>1312.5149063495276</v>
      </c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5.75" customHeight="1">
      <c r="A169" s="150" t="s">
        <v>137</v>
      </c>
      <c r="B169" s="151"/>
      <c r="C169" s="152"/>
      <c r="D169" s="70">
        <f t="shared" ref="D169:E169" si="7">SUM(D166:D168)</f>
        <v>0.1225</v>
      </c>
      <c r="E169" s="79">
        <f t="shared" si="7"/>
        <v>5359.4358675939047</v>
      </c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5.75" customHeight="1">
      <c r="A170" s="150" t="s">
        <v>138</v>
      </c>
      <c r="B170" s="151"/>
      <c r="C170" s="151"/>
      <c r="D170" s="111">
        <f t="shared" ref="D170:E170" si="8">D163+D164+D169</f>
        <v>0.1925</v>
      </c>
      <c r="E170" s="71">
        <f t="shared" si="8"/>
        <v>7904.5015368388922</v>
      </c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5.7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5.75" customHeight="1">
      <c r="A172" s="153" t="s">
        <v>139</v>
      </c>
      <c r="B172" s="151"/>
      <c r="C172" s="151"/>
      <c r="D172" s="151"/>
      <c r="E172" s="80" t="s">
        <v>68</v>
      </c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5.75" customHeight="1">
      <c r="A173" s="154" t="s">
        <v>123</v>
      </c>
      <c r="B173" s="151"/>
      <c r="C173" s="151"/>
      <c r="D173" s="152"/>
      <c r="E173" s="102">
        <f>E68</f>
        <v>19575.132000000001</v>
      </c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5.75" customHeight="1">
      <c r="A174" s="154" t="s">
        <v>124</v>
      </c>
      <c r="B174" s="151"/>
      <c r="C174" s="151"/>
      <c r="D174" s="152"/>
      <c r="E174" s="102">
        <f>E105</f>
        <v>12597.724050460001</v>
      </c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5.75" customHeight="1">
      <c r="A175" s="154" t="s">
        <v>125</v>
      </c>
      <c r="B175" s="151"/>
      <c r="C175" s="151"/>
      <c r="D175" s="152"/>
      <c r="E175" s="102">
        <f>E129</f>
        <v>-229.21911701569024</v>
      </c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5.75" customHeight="1">
      <c r="A176" s="154" t="s">
        <v>126</v>
      </c>
      <c r="B176" s="151"/>
      <c r="C176" s="151"/>
      <c r="D176" s="152"/>
      <c r="E176" s="78">
        <f t="shared" ref="E176:E177" si="9">E157</f>
        <v>3853.358408034384</v>
      </c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5.75" customHeight="1">
      <c r="A177" s="154" t="s">
        <v>127</v>
      </c>
      <c r="B177" s="151"/>
      <c r="C177" s="151"/>
      <c r="D177" s="152"/>
      <c r="E177" s="102">
        <f t="shared" si="9"/>
        <v>49</v>
      </c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5.75" customHeight="1">
      <c r="A178" s="155" t="s">
        <v>140</v>
      </c>
      <c r="B178" s="156"/>
      <c r="C178" s="156"/>
      <c r="D178" s="157"/>
      <c r="E178" s="112">
        <f>E170</f>
        <v>7904.5015368388922</v>
      </c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5.75" customHeight="1">
      <c r="A179" s="150" t="s">
        <v>141</v>
      </c>
      <c r="B179" s="151"/>
      <c r="C179" s="151"/>
      <c r="D179" s="152"/>
      <c r="E179" s="79">
        <f>SUM(E173:E178)</f>
        <v>43750.496878317586</v>
      </c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5.75" customHeight="1">
      <c r="A180" s="150" t="s">
        <v>142</v>
      </c>
      <c r="B180" s="151"/>
      <c r="C180" s="151"/>
      <c r="D180" s="152"/>
      <c r="E180" s="113">
        <v>218.75</v>
      </c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5.75" customHeight="1">
      <c r="A181" s="76"/>
      <c r="B181" s="76"/>
      <c r="C181" s="76"/>
      <c r="D181" s="76"/>
      <c r="E181" s="109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5.75" customHeight="1">
      <c r="A182" s="114"/>
      <c r="B182" s="114"/>
      <c r="C182" s="115"/>
      <c r="D182" s="116"/>
      <c r="E182" s="109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5.75" customHeight="1">
      <c r="A183" s="117"/>
      <c r="B183" s="117"/>
      <c r="C183" s="117"/>
      <c r="D183" s="117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5.75" customHeight="1">
      <c r="A184" s="117"/>
      <c r="B184" s="117"/>
      <c r="C184" s="117"/>
      <c r="D184" s="118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5.75" customHeight="1">
      <c r="A185" s="2"/>
      <c r="B185" s="119"/>
      <c r="C185" s="119"/>
      <c r="D185" s="119"/>
      <c r="E185" s="119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5.75" customHeight="1">
      <c r="A186" s="114"/>
      <c r="B186" s="114"/>
      <c r="C186" s="115"/>
      <c r="D186" s="116"/>
      <c r="E186" s="109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5.75" customHeight="1">
      <c r="A187" s="114"/>
      <c r="B187" s="114"/>
      <c r="C187" s="115"/>
      <c r="D187" s="116"/>
      <c r="E187" s="109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5.75" customHeight="1">
      <c r="A188" s="114"/>
      <c r="B188" s="114"/>
      <c r="C188" s="115"/>
      <c r="D188" s="116"/>
      <c r="E188" s="109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5.75" customHeight="1">
      <c r="A189" s="114"/>
      <c r="B189" s="114"/>
      <c r="C189" s="115"/>
      <c r="D189" s="116"/>
      <c r="E189" s="109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5.75" customHeight="1">
      <c r="A190" s="114"/>
      <c r="B190" s="114"/>
      <c r="C190" s="115"/>
      <c r="D190" s="116"/>
      <c r="E190" s="109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5.75" customHeight="1">
      <c r="A191" s="114"/>
      <c r="B191" s="114"/>
      <c r="C191" s="115"/>
      <c r="D191" s="116"/>
      <c r="E191" s="109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5.75" customHeight="1">
      <c r="A192" s="114"/>
      <c r="B192" s="114"/>
      <c r="C192" s="115"/>
      <c r="D192" s="116"/>
      <c r="E192" s="109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5.75" customHeight="1">
      <c r="A193" s="114"/>
      <c r="B193" s="114"/>
      <c r="C193" s="115"/>
      <c r="D193" s="116"/>
      <c r="E193" s="109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5.75" customHeight="1">
      <c r="A194" s="114"/>
      <c r="B194" s="114"/>
      <c r="C194" s="115"/>
      <c r="D194" s="116"/>
      <c r="E194" s="109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5.75" customHeight="1">
      <c r="A195" s="114"/>
      <c r="B195" s="114"/>
      <c r="C195" s="115"/>
      <c r="D195" s="116"/>
      <c r="E195" s="109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5.75" customHeight="1">
      <c r="A196" s="149"/>
      <c r="B196" s="144"/>
      <c r="C196" s="149"/>
      <c r="D196" s="144"/>
      <c r="E196" s="2"/>
      <c r="F196" s="149"/>
      <c r="G196" s="144"/>
      <c r="H196" s="149"/>
      <c r="I196" s="144"/>
      <c r="J196" s="149"/>
      <c r="K196" s="144"/>
      <c r="L196" s="149"/>
      <c r="M196" s="144"/>
      <c r="N196" s="149"/>
      <c r="O196" s="144"/>
      <c r="P196" s="149"/>
      <c r="Q196" s="144"/>
      <c r="R196" s="149"/>
      <c r="S196" s="144"/>
      <c r="T196" s="149"/>
      <c r="U196" s="144"/>
      <c r="V196" s="149"/>
      <c r="W196" s="144"/>
      <c r="X196" s="149"/>
      <c r="Y196" s="144"/>
      <c r="Z196" s="2"/>
    </row>
    <row r="197" spans="1:26" ht="15.75" customHeight="1">
      <c r="A197" s="149"/>
      <c r="B197" s="144"/>
      <c r="C197" s="149"/>
      <c r="D197" s="144"/>
      <c r="E197" s="2"/>
      <c r="F197" s="149"/>
      <c r="G197" s="144"/>
      <c r="H197" s="149"/>
      <c r="I197" s="144"/>
      <c r="J197" s="149"/>
      <c r="K197" s="144"/>
      <c r="L197" s="149"/>
      <c r="M197" s="144"/>
      <c r="N197" s="149"/>
      <c r="O197" s="144"/>
      <c r="P197" s="149"/>
      <c r="Q197" s="144"/>
      <c r="R197" s="149"/>
      <c r="S197" s="144"/>
      <c r="T197" s="149"/>
      <c r="U197" s="144"/>
      <c r="V197" s="149"/>
      <c r="W197" s="144"/>
      <c r="X197" s="149"/>
      <c r="Y197" s="144"/>
      <c r="Z197" s="2"/>
    </row>
    <row r="198" spans="1:26" ht="15.75" customHeight="1">
      <c r="A198" s="149"/>
      <c r="B198" s="144"/>
      <c r="C198" s="149"/>
      <c r="D198" s="144"/>
      <c r="E198" s="2"/>
      <c r="F198" s="149"/>
      <c r="G198" s="144"/>
      <c r="H198" s="149"/>
      <c r="I198" s="144"/>
      <c r="J198" s="149"/>
      <c r="K198" s="144"/>
      <c r="L198" s="149"/>
      <c r="M198" s="144"/>
      <c r="N198" s="149"/>
      <c r="O198" s="144"/>
      <c r="P198" s="149"/>
      <c r="Q198" s="144"/>
      <c r="R198" s="149"/>
      <c r="S198" s="144"/>
      <c r="T198" s="149"/>
      <c r="U198" s="144"/>
      <c r="V198" s="149"/>
      <c r="W198" s="144"/>
      <c r="X198" s="149"/>
      <c r="Y198" s="144"/>
      <c r="Z198" s="2"/>
    </row>
    <row r="199" spans="1:26" ht="15.75" customHeight="1">
      <c r="A199" s="149"/>
      <c r="B199" s="144"/>
      <c r="C199" s="149"/>
      <c r="D199" s="144"/>
      <c r="E199" s="2"/>
      <c r="F199" s="149"/>
      <c r="G199" s="144"/>
      <c r="H199" s="149"/>
      <c r="I199" s="144"/>
      <c r="J199" s="149"/>
      <c r="K199" s="144"/>
      <c r="L199" s="149"/>
      <c r="M199" s="144"/>
      <c r="N199" s="149"/>
      <c r="O199" s="144"/>
      <c r="P199" s="149"/>
      <c r="Q199" s="144"/>
      <c r="R199" s="149"/>
      <c r="S199" s="144"/>
      <c r="T199" s="149"/>
      <c r="U199" s="144"/>
      <c r="V199" s="149"/>
      <c r="W199" s="144"/>
      <c r="X199" s="149"/>
      <c r="Y199" s="144"/>
      <c r="Z199" s="2"/>
    </row>
    <row r="200" spans="1:26" ht="15.75" customHeight="1">
      <c r="A200" s="149"/>
      <c r="B200" s="144"/>
      <c r="C200" s="149"/>
      <c r="D200" s="144"/>
      <c r="E200" s="2"/>
      <c r="F200" s="149"/>
      <c r="G200" s="144"/>
      <c r="H200" s="149"/>
      <c r="I200" s="144"/>
      <c r="J200" s="149"/>
      <c r="K200" s="144"/>
      <c r="L200" s="149"/>
      <c r="M200" s="144"/>
      <c r="N200" s="149"/>
      <c r="O200" s="144"/>
      <c r="P200" s="149"/>
      <c r="Q200" s="144"/>
      <c r="R200" s="149"/>
      <c r="S200" s="144"/>
      <c r="T200" s="149"/>
      <c r="U200" s="144"/>
      <c r="V200" s="149"/>
      <c r="W200" s="144"/>
      <c r="X200" s="149"/>
      <c r="Y200" s="144"/>
      <c r="Z200" s="2"/>
    </row>
    <row r="201" spans="1:26" ht="15.75" customHeight="1">
      <c r="A201" s="149"/>
      <c r="B201" s="144"/>
      <c r="C201" s="149"/>
      <c r="D201" s="144"/>
      <c r="E201" s="2"/>
      <c r="F201" s="149"/>
      <c r="G201" s="144"/>
      <c r="H201" s="149"/>
      <c r="I201" s="144"/>
      <c r="J201" s="149"/>
      <c r="K201" s="144"/>
      <c r="L201" s="149"/>
      <c r="M201" s="144"/>
      <c r="N201" s="149"/>
      <c r="O201" s="144"/>
      <c r="P201" s="149"/>
      <c r="Q201" s="144"/>
      <c r="R201" s="149"/>
      <c r="S201" s="144"/>
      <c r="T201" s="149"/>
      <c r="U201" s="144"/>
      <c r="V201" s="149"/>
      <c r="W201" s="144"/>
      <c r="X201" s="149"/>
      <c r="Y201" s="144"/>
      <c r="Z201" s="2"/>
    </row>
    <row r="202" spans="1:26" ht="15.75" customHeight="1">
      <c r="A202" s="114"/>
      <c r="B202" s="114"/>
      <c r="C202" s="115"/>
      <c r="D202" s="120"/>
      <c r="E202" s="109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5.75" customHeight="1">
      <c r="A203" s="117"/>
      <c r="B203" s="117"/>
      <c r="C203" s="117"/>
      <c r="D203" s="117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5.75" customHeight="1">
      <c r="A204" s="117"/>
      <c r="B204" s="117"/>
      <c r="C204" s="117"/>
      <c r="D204" s="117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5.75" customHeight="1">
      <c r="A205" s="146"/>
      <c r="B205" s="144"/>
      <c r="C205" s="144"/>
      <c r="D205" s="144"/>
      <c r="E205" s="144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5.75" customHeight="1">
      <c r="A206" s="121"/>
      <c r="B206" s="121"/>
      <c r="C206" s="121"/>
      <c r="D206" s="121"/>
      <c r="E206" s="121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5.75" customHeight="1">
      <c r="A207" s="122"/>
      <c r="B207" s="122"/>
      <c r="C207" s="122"/>
      <c r="D207" s="123"/>
      <c r="E207" s="124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5.75" customHeight="1">
      <c r="A208" s="122"/>
      <c r="B208" s="147"/>
      <c r="C208" s="144"/>
      <c r="D208" s="144"/>
      <c r="E208" s="144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5.75" customHeight="1">
      <c r="A209" s="117"/>
      <c r="B209" s="117"/>
      <c r="C209" s="117"/>
      <c r="D209" s="117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5.75" customHeight="1">
      <c r="A210" s="76"/>
      <c r="B210" s="122"/>
      <c r="C210" s="125"/>
      <c r="D210" s="125"/>
      <c r="E210" s="126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5.75" customHeight="1">
      <c r="A211" s="127"/>
      <c r="B211" s="145"/>
      <c r="C211" s="144"/>
      <c r="D211" s="144"/>
      <c r="E211" s="144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5.75" customHeight="1">
      <c r="A212" s="76"/>
      <c r="B212" s="128"/>
      <c r="C212" s="129"/>
      <c r="D212" s="130"/>
      <c r="E212" s="131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5.75" customHeight="1">
      <c r="A213" s="76"/>
      <c r="B213" s="132"/>
      <c r="C213" s="129"/>
      <c r="D213" s="130"/>
      <c r="E213" s="131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5.75" customHeight="1">
      <c r="A214" s="76"/>
      <c r="B214" s="148"/>
      <c r="C214" s="144"/>
      <c r="D214" s="144"/>
      <c r="E214" s="144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5.75" customHeight="1">
      <c r="A215" s="76"/>
      <c r="B215" s="128"/>
      <c r="C215" s="129"/>
      <c r="D215" s="130"/>
      <c r="E215" s="131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5.75" customHeight="1">
      <c r="A216" s="88"/>
      <c r="B216" s="128"/>
      <c r="C216" s="129"/>
      <c r="D216" s="130"/>
      <c r="E216" s="131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5.75" customHeight="1">
      <c r="A217" s="88"/>
      <c r="B217" s="147"/>
      <c r="C217" s="144"/>
      <c r="D217" s="144"/>
      <c r="E217" s="144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5.75" customHeight="1">
      <c r="A218" s="88"/>
      <c r="B218" s="122"/>
      <c r="C218" s="122"/>
      <c r="D218" s="122"/>
      <c r="E218" s="12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5.75" customHeight="1">
      <c r="A219" s="76"/>
      <c r="B219" s="76"/>
      <c r="C219" s="129"/>
      <c r="D219" s="133"/>
      <c r="E219" s="109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5.75" customHeight="1">
      <c r="A220" s="76"/>
      <c r="B220" s="147"/>
      <c r="C220" s="144"/>
      <c r="D220" s="144"/>
      <c r="E220" s="144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5.75" customHeight="1">
      <c r="A221" s="76"/>
      <c r="B221" s="122"/>
      <c r="C221" s="122"/>
      <c r="D221" s="122"/>
      <c r="E221" s="12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5.7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5.75" customHeight="1">
      <c r="A223" s="127"/>
      <c r="B223" s="143"/>
      <c r="C223" s="144"/>
      <c r="D223" s="144"/>
      <c r="E223" s="144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5.75" customHeight="1">
      <c r="A224" s="127"/>
      <c r="B224" s="134"/>
      <c r="C224" s="134"/>
      <c r="D224" s="134"/>
      <c r="E224" s="134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5.75" customHeight="1">
      <c r="A225" s="127"/>
      <c r="B225" s="135"/>
      <c r="C225" s="136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5.75" customHeight="1">
      <c r="A226" s="127"/>
      <c r="B226" s="143"/>
      <c r="C226" s="144"/>
      <c r="D226" s="144"/>
      <c r="E226" s="144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5.75" customHeight="1">
      <c r="A227" s="127"/>
      <c r="B227" s="135"/>
      <c r="C227" s="136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5.75" customHeight="1">
      <c r="A228" s="145"/>
      <c r="B228" s="144"/>
      <c r="C228" s="144"/>
      <c r="D228" s="144"/>
      <c r="E228" s="144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5.7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5.75" customHeight="1">
      <c r="A230" s="76"/>
      <c r="B230" s="122"/>
      <c r="C230" s="125"/>
      <c r="D230" s="125"/>
      <c r="E230" s="126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5.75" customHeight="1">
      <c r="A231" s="137"/>
      <c r="B231" s="138"/>
      <c r="C231" s="139"/>
      <c r="D231" s="130"/>
      <c r="E231" s="140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5.75" customHeight="1">
      <c r="A232" s="76"/>
      <c r="B232" s="132"/>
      <c r="C232" s="129"/>
      <c r="D232" s="130"/>
      <c r="E232" s="131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5.75" customHeight="1">
      <c r="A233" s="76"/>
      <c r="B233" s="128"/>
      <c r="C233" s="129"/>
      <c r="D233" s="130"/>
      <c r="E233" s="131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5.75" customHeight="1">
      <c r="A234" s="76"/>
      <c r="B234" s="132"/>
      <c r="C234" s="129"/>
      <c r="D234" s="130"/>
      <c r="E234" s="131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5.75" customHeight="1">
      <c r="A235" s="137"/>
      <c r="B235" s="141"/>
      <c r="C235" s="139"/>
      <c r="D235" s="130"/>
      <c r="E235" s="140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5.75" customHeight="1">
      <c r="A236" s="137"/>
      <c r="B236" s="138"/>
      <c r="C236" s="139"/>
      <c r="D236" s="130"/>
      <c r="E236" s="140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5.75" customHeight="1">
      <c r="A237" s="76"/>
      <c r="B237" s="132"/>
      <c r="C237" s="129"/>
      <c r="D237" s="130"/>
      <c r="E237" s="131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5.75" customHeight="1">
      <c r="A238" s="76"/>
      <c r="B238" s="128"/>
      <c r="C238" s="129"/>
      <c r="D238" s="130"/>
      <c r="E238" s="131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5.75" customHeight="1">
      <c r="A239" s="88"/>
      <c r="B239" s="128"/>
      <c r="C239" s="129"/>
      <c r="D239" s="130"/>
      <c r="E239" s="131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5.75" customHeight="1">
      <c r="A240" s="88"/>
      <c r="B240" s="128"/>
      <c r="C240" s="129"/>
      <c r="D240" s="130"/>
      <c r="E240" s="131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5.75" customHeight="1">
      <c r="A241" s="76"/>
      <c r="B241" s="76"/>
      <c r="C241" s="129"/>
      <c r="D241" s="133"/>
      <c r="E241" s="109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5.7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5.75" customHeight="1">
      <c r="A243" s="127"/>
      <c r="B243" s="135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5.75" customHeight="1">
      <c r="A244" s="127"/>
      <c r="B244" s="135"/>
      <c r="C244" s="136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5.7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5.75" customHeight="1">
      <c r="A246" s="2"/>
      <c r="B246" s="2"/>
      <c r="C246" s="14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5.7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5.7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5.7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5.7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5.7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5.7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5.7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5.7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5.7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5.7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5.7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5.7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5.7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5.7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5.7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5.7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5.7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5.7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5.7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5.7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5.7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5.7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5.7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5.7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5.7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5.7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5.7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5.7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5.7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5.7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5.7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5.7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5.7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5.7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5.7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5.7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5.7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5.7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5.7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5.7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5.7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5.7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5.7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5.7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5.7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5.7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5.7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5.7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5.7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5.7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5.7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5.7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5.7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5.7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5.7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5.7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5.7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5.7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5.7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5.7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5.7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5.7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5.7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5.7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5.7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5.7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5.7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5.7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5.7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5.7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5.7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5.7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5.7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5.7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5.7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5.7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5.7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5.7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5.7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5.7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5.7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5.7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5.7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5.7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5.7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5.7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5.7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5.7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5.7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5.7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5.7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5.7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5.7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5.7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5.7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5.7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5.7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5.7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5.7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5.7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5.7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5.7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5.7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5.7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5.7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5.7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5.7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5.7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5.7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5.7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5.7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5.7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5.7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5.7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5.7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5.7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5.7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5.7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5.7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5.7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5.7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5.7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5.7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5.7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5.7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5.7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5.7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5.7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5.7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5.7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5.7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5.7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5.7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5.7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5.7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5.7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5.7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5.7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5.7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5.7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5.7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5.7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5.7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5.7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5.7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5.7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5.7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5.7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5.7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5.7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5.7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5.7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5.7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5.7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5.7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5.7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5.7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5.7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5.7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5.7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5.7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5.7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5.7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5.7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5.7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5.7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5.7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5.7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5.7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5.7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5.7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5.7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5.7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5.7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5.7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5.7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5.7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5.7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5.7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5.7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5.7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5.7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5.7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5.7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5.7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5.7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5.7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5.7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5.7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5.7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5.7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5.7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5.7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5.7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5.7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5.7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5.7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5.7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5.7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5.7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5.7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5.7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5.7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5.7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5.7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5.7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5.7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5.7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5.7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5.7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5.7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5.7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5.7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5.7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5.7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5.7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5.7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5.7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5.7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5.7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5.7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5.7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5.7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5.7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5.7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5.7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5.7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5.7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5.7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5.7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5.7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5.7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5.7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5.7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5.7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5.7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5.7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5.7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5.7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5.7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5.7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5.7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5.7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5.7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5.7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5.7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5.7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5.7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5.7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5.7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5.7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5.7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5.7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5.7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5.7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5.7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5.7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5.7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5.7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5.7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5.7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5.7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5.7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5.7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5.7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5.7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5.7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5.7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5.7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5.7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5.7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5.7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5.7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5.7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5.7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5.7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5.7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5.7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5.7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5.7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5.7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5.7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5.7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5.7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5.7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5.7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5.7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5.7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5.7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5.7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5.7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5.7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5.7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5.7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5.7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5.7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5.7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5.7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5.7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5.7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5.7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5.7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5.7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5.7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5.7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5.7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5.7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5.7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5.7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5.7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5.7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5.7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5.7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5.7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5.7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5.7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5.7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5.7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5.7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5.7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5.7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5.7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5.7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5.7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5.7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5.7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5.7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5.7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5.7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5.7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5.7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5.7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5.7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5.7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5.7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5.7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5.7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5.7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5.7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5.7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5.7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5.7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5.7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5.7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5.7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5.7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5.7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5.7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5.7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5.7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5.7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5.7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5.7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5.7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5.7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5.7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5.7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5.7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5.7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5.7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5.7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5.7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5.7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5.7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5.7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5.7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5.7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5.7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5.7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5.7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5.7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5.7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5.7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5.7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5.7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5.7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5.7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5.7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5.7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5.7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5.7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5.7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5.7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5.7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5.7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5.7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5.7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5.7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5.7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5.7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5.7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5.7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5.7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5.7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5.7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5.7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5.7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5.7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5.7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5.7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5.7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5.7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5.7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5.7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5.7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5.7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5.7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5.7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5.7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5.7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5.7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5.7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5.7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5.7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5.7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5.7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5.7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5.7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5.7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5.7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5.7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5.7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5.7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5.7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5.7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5.7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5.7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5.7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5.7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5.7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5.7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5.7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5.7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5.7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5.7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5.7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5.7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5.7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5.7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5.7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5.7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5.7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5.7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5.7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5.7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5.7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5.7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5.7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5.7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5.7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5.7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5.7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5.7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5.7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5.7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5.7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5.7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5.7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5.7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5.7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5.7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5.7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5.7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5.7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5.7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5.7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5.7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5.7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5.7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5.7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5.7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5.7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5.7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5.7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5.7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5.7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5.7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5.7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5.7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5.7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5.7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5.7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5.7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5.7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5.7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5.7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5.7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5.7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5.7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5.7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5.7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5.7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5.7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5.7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5.7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5.7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5.7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5.7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5.7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5.7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5.7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5.7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5.7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5.7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5.7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5.7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5.7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5.7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5.7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5.7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5.7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5.7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5.7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5.7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5.7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5.7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5.7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5.7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5.7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5.7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5.7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5.7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5.7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5.7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5.7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5.7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5.7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5.7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5.7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5.7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5.7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5.7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5.7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5.7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5.7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5.7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5.7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5.7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5.7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5.7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5.7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5.7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5.7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5.7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5.7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5.7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5.7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5.7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5.7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5.7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5.7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5.7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5.7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5.7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5.7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5.7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5.7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5.7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5.7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5.7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5.7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5.7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5.7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5.7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5.7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5.7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5.7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5.7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5.7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5.7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5.7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5.7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5.7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5.7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5.7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5.7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5.7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5.7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5.7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5.7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5.7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5.7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5.7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5.7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5.7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5.7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5.7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5.7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5.7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5.7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5.7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5.7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5.7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5.7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5.7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5.7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5.7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5.7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5.7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5.7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5.7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5.7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5.7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5.7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5.7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5.7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5.7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5.7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5.7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5.7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5.7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5.7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5.7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5.7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5.7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5.7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5.7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5.7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5.7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5.7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5.7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5.7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5.7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5.7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5.7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5.7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5.7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5.7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5.7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5.7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5.7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5.7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5.7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5.7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5.7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5.7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5.7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5.7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5.7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5.7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5.7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5.7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5.7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5.7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5.7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5.7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5.7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5.7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5.7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5.7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5.7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5.7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5.7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5.7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5.7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5.7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5.7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5.7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5.7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5.7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5.7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5.7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5.7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5.7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5.7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5.7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5.7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5.7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5.7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5.7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5.7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5.7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5.7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5.7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5.7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5.7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5.7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5.7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5.7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5.7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5.7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5.7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5.7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5.7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5.7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5.7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5.7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5.7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5.7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5.7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5.7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5.7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5.7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5.7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5.7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5.7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5.7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5.7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5.7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5.7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5.7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5.7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5.7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5.7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5.7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5.7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5.7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5.7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5.7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5.7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5.7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5.7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5.7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5.7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5.7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5.7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5.7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5.7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5.7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5.7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5.7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5.7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5.7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5.7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5.7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5.7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5.7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5.7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5.7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5.7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5.7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5.7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5.7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5.7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5.7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5.7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5.7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5.7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5.7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5.7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5.7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5.7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5.7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</sheetData>
  <mergeCells count="226">
    <mergeCell ref="C8:E8"/>
    <mergeCell ref="C9:E9"/>
    <mergeCell ref="C10:E10"/>
    <mergeCell ref="C11:E11"/>
    <mergeCell ref="C12:E12"/>
    <mergeCell ref="A1:E1"/>
    <mergeCell ref="A2:E2"/>
    <mergeCell ref="A3:E3"/>
    <mergeCell ref="A5:E5"/>
    <mergeCell ref="A6:B6"/>
    <mergeCell ref="C6:E6"/>
    <mergeCell ref="C7:E7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E18"/>
    <mergeCell ref="A20:B20"/>
    <mergeCell ref="A22:C22"/>
    <mergeCell ref="A25:B25"/>
    <mergeCell ref="A28:E28"/>
    <mergeCell ref="A29:A30"/>
    <mergeCell ref="B29:B30"/>
    <mergeCell ref="C29:C30"/>
    <mergeCell ref="D29:E29"/>
    <mergeCell ref="A43:D43"/>
    <mergeCell ref="A44:D44"/>
    <mergeCell ref="A47:C47"/>
    <mergeCell ref="A48:C48"/>
    <mergeCell ref="A49:C49"/>
    <mergeCell ref="A52:B52"/>
    <mergeCell ref="A53:B53"/>
    <mergeCell ref="A54:B54"/>
    <mergeCell ref="A57:B57"/>
    <mergeCell ref="A58:B58"/>
    <mergeCell ref="A61:E61"/>
    <mergeCell ref="A63:E63"/>
    <mergeCell ref="A66:C66"/>
    <mergeCell ref="A67:C67"/>
    <mergeCell ref="A68:D68"/>
    <mergeCell ref="A70:E70"/>
    <mergeCell ref="A71:E71"/>
    <mergeCell ref="A72:C72"/>
    <mergeCell ref="A73:C73"/>
    <mergeCell ref="A74:C74"/>
    <mergeCell ref="A75:C75"/>
    <mergeCell ref="A76:D76"/>
    <mergeCell ref="A78:E78"/>
    <mergeCell ref="A79:B79"/>
    <mergeCell ref="A80:C80"/>
    <mergeCell ref="A81:C81"/>
    <mergeCell ref="A82:C82"/>
    <mergeCell ref="A83:C83"/>
    <mergeCell ref="A84:C84"/>
    <mergeCell ref="A85:C85"/>
    <mergeCell ref="A86:C86"/>
    <mergeCell ref="A87:C87"/>
    <mergeCell ref="A88:C88"/>
    <mergeCell ref="A89:C89"/>
    <mergeCell ref="A91:E91"/>
    <mergeCell ref="A92:D92"/>
    <mergeCell ref="A93:D93"/>
    <mergeCell ref="A94:D94"/>
    <mergeCell ref="A95:D95"/>
    <mergeCell ref="A96:D96"/>
    <mergeCell ref="A97:D97"/>
    <mergeCell ref="A98:D98"/>
    <mergeCell ref="A100:E100"/>
    <mergeCell ref="A101:D101"/>
    <mergeCell ref="A102:D102"/>
    <mergeCell ref="A103:D103"/>
    <mergeCell ref="A104:D104"/>
    <mergeCell ref="A105:D105"/>
    <mergeCell ref="A107:E107"/>
    <mergeCell ref="A109:C109"/>
    <mergeCell ref="A110:C110"/>
    <mergeCell ref="A111:C111"/>
    <mergeCell ref="A112:C112"/>
    <mergeCell ref="A113:C113"/>
    <mergeCell ref="A115:C115"/>
    <mergeCell ref="A116:C116"/>
    <mergeCell ref="A117:C117"/>
    <mergeCell ref="A118:C118"/>
    <mergeCell ref="A119:C119"/>
    <mergeCell ref="A121:C121"/>
    <mergeCell ref="A122:C122"/>
    <mergeCell ref="A123:C123"/>
    <mergeCell ref="A125:D125"/>
    <mergeCell ref="A126:D126"/>
    <mergeCell ref="A127:D127"/>
    <mergeCell ref="A128:D128"/>
    <mergeCell ref="A129:C129"/>
    <mergeCell ref="A131:E131"/>
    <mergeCell ref="A132:E132"/>
    <mergeCell ref="A133:B133"/>
    <mergeCell ref="A134:C134"/>
    <mergeCell ref="A135:C135"/>
    <mergeCell ref="A136:C136"/>
    <mergeCell ref="A137:C137"/>
    <mergeCell ref="A138:C138"/>
    <mergeCell ref="A139:C139"/>
    <mergeCell ref="A140:C140"/>
    <mergeCell ref="A141:C141"/>
    <mergeCell ref="A142:C142"/>
    <mergeCell ref="A143:C143"/>
    <mergeCell ref="A144:C144"/>
    <mergeCell ref="A145:C145"/>
    <mergeCell ref="A146:C146"/>
    <mergeCell ref="A148:E148"/>
    <mergeCell ref="A149:D149"/>
    <mergeCell ref="A150:D150"/>
    <mergeCell ref="A151:D151"/>
    <mergeCell ref="A153:D153"/>
    <mergeCell ref="A154:D154"/>
    <mergeCell ref="A155:D155"/>
    <mergeCell ref="A156:D156"/>
    <mergeCell ref="A157:D157"/>
    <mergeCell ref="A158:D158"/>
    <mergeCell ref="A159:D159"/>
    <mergeCell ref="A161:E161"/>
    <mergeCell ref="A162:B162"/>
    <mergeCell ref="A163:B163"/>
    <mergeCell ref="A164:B164"/>
    <mergeCell ref="A165:E165"/>
    <mergeCell ref="A166:B166"/>
    <mergeCell ref="A167:B167"/>
    <mergeCell ref="A168:B168"/>
    <mergeCell ref="A169:C169"/>
    <mergeCell ref="A170:C170"/>
    <mergeCell ref="A172:D172"/>
    <mergeCell ref="A173:D173"/>
    <mergeCell ref="A174:D174"/>
    <mergeCell ref="A175:D175"/>
    <mergeCell ref="A176:D176"/>
    <mergeCell ref="A177:D177"/>
    <mergeCell ref="A178:D178"/>
    <mergeCell ref="A179:D179"/>
    <mergeCell ref="A180:D180"/>
    <mergeCell ref="P199:Q199"/>
    <mergeCell ref="R199:S199"/>
    <mergeCell ref="T199:U199"/>
    <mergeCell ref="V199:W199"/>
    <mergeCell ref="X199:Y199"/>
    <mergeCell ref="A199:B199"/>
    <mergeCell ref="C199:D199"/>
    <mergeCell ref="F199:G199"/>
    <mergeCell ref="H199:I199"/>
    <mergeCell ref="J199:K199"/>
    <mergeCell ref="L199:M199"/>
    <mergeCell ref="N199:O199"/>
    <mergeCell ref="P196:Q196"/>
    <mergeCell ref="R196:S196"/>
    <mergeCell ref="T196:U196"/>
    <mergeCell ref="V196:W196"/>
    <mergeCell ref="X196:Y196"/>
    <mergeCell ref="A196:B196"/>
    <mergeCell ref="C196:D196"/>
    <mergeCell ref="F196:G196"/>
    <mergeCell ref="H196:I196"/>
    <mergeCell ref="J196:K196"/>
    <mergeCell ref="L196:M196"/>
    <mergeCell ref="P200:Q200"/>
    <mergeCell ref="R200:S200"/>
    <mergeCell ref="T200:U200"/>
    <mergeCell ref="V200:W200"/>
    <mergeCell ref="X200:Y200"/>
    <mergeCell ref="A200:B200"/>
    <mergeCell ref="C200:D200"/>
    <mergeCell ref="F200:G200"/>
    <mergeCell ref="H200:I200"/>
    <mergeCell ref="J200:K200"/>
    <mergeCell ref="L200:M200"/>
    <mergeCell ref="N200:O200"/>
    <mergeCell ref="P201:Q201"/>
    <mergeCell ref="R201:S201"/>
    <mergeCell ref="T201:U201"/>
    <mergeCell ref="V201:W201"/>
    <mergeCell ref="X201:Y201"/>
    <mergeCell ref="A201:B201"/>
    <mergeCell ref="C201:D201"/>
    <mergeCell ref="F201:G201"/>
    <mergeCell ref="H201:I201"/>
    <mergeCell ref="J201:K201"/>
    <mergeCell ref="L201:M201"/>
    <mergeCell ref="N201:O201"/>
    <mergeCell ref="N196:O196"/>
    <mergeCell ref="P197:Q197"/>
    <mergeCell ref="R197:S197"/>
    <mergeCell ref="T197:U197"/>
    <mergeCell ref="V197:W197"/>
    <mergeCell ref="X197:Y197"/>
    <mergeCell ref="A197:B197"/>
    <mergeCell ref="C197:D197"/>
    <mergeCell ref="F197:G197"/>
    <mergeCell ref="H197:I197"/>
    <mergeCell ref="J197:K197"/>
    <mergeCell ref="L197:M197"/>
    <mergeCell ref="N197:O197"/>
    <mergeCell ref="P198:Q198"/>
    <mergeCell ref="R198:S198"/>
    <mergeCell ref="T198:U198"/>
    <mergeCell ref="V198:W198"/>
    <mergeCell ref="X198:Y198"/>
    <mergeCell ref="A198:B198"/>
    <mergeCell ref="C198:D198"/>
    <mergeCell ref="F198:G198"/>
    <mergeCell ref="H198:I198"/>
    <mergeCell ref="J198:K198"/>
    <mergeCell ref="L198:M198"/>
    <mergeCell ref="N198:O198"/>
    <mergeCell ref="B226:E226"/>
    <mergeCell ref="A228:E228"/>
    <mergeCell ref="A205:E205"/>
    <mergeCell ref="B208:E208"/>
    <mergeCell ref="B211:E211"/>
    <mergeCell ref="B214:E214"/>
    <mergeCell ref="B217:E217"/>
    <mergeCell ref="B220:E220"/>
    <mergeCell ref="B223:E223"/>
  </mergeCells>
  <pageMargins left="0.511811024" right="0.511811024" top="0.78740157499999996" bottom="0.78740157499999996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MÉDICOS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pmsap pmsap</dc:creator>
  <cp:lastModifiedBy>Usuário</cp:lastModifiedBy>
  <cp:lastPrinted>2023-05-09T18:06:30Z</cp:lastPrinted>
  <dcterms:created xsi:type="dcterms:W3CDTF">2018-08-22T16:54:47Z</dcterms:created>
  <dcterms:modified xsi:type="dcterms:W3CDTF">2023-05-09T18:06:35Z</dcterms:modified>
</cp:coreProperties>
</file>