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Vigia 12DIA LP " sheetId="1" r:id="rId1"/>
    <sheet name="Vigia 12NOITE LP" sheetId="2" r:id="rId2"/>
  </sheets>
  <calcPr calcId="144525"/>
  <extLst>
    <ext uri="GoogleSheetsCustomDataVersion1">
      <go:sheetsCustomData xmlns:go="http://customooxmlschemas.google.com/" r:id="rId6" roundtripDataSignature="AMtx7mgNnrd9WznervN9zfLAzxUFQVhj8g=="/>
    </ext>
  </extLst>
</workbook>
</file>

<file path=xl/calcChain.xml><?xml version="1.0" encoding="utf-8"?>
<calcChain xmlns="http://schemas.openxmlformats.org/spreadsheetml/2006/main">
  <c r="D166" i="2" l="1"/>
  <c r="D167" i="2" s="1"/>
  <c r="D145" i="2"/>
  <c r="E145" i="2" s="1"/>
  <c r="D144" i="2"/>
  <c r="E144" i="2" s="1"/>
  <c r="E146" i="2" s="1"/>
  <c r="E154" i="2" s="1"/>
  <c r="E174" i="2" s="1"/>
  <c r="G139" i="2"/>
  <c r="E139" i="2"/>
  <c r="G138" i="2"/>
  <c r="E138" i="2"/>
  <c r="G137" i="2"/>
  <c r="E137" i="2"/>
  <c r="G136" i="2"/>
  <c r="E136" i="2"/>
  <c r="G135" i="2"/>
  <c r="E135" i="2"/>
  <c r="G134" i="2"/>
  <c r="E134" i="2"/>
  <c r="G133" i="2"/>
  <c r="E133" i="2"/>
  <c r="G132" i="2"/>
  <c r="E132" i="2"/>
  <c r="G131" i="2"/>
  <c r="E131" i="2"/>
  <c r="G130" i="2"/>
  <c r="E130" i="2"/>
  <c r="G129" i="2"/>
  <c r="E129" i="2"/>
  <c r="G128" i="2"/>
  <c r="G140" i="2" s="1"/>
  <c r="E128" i="2"/>
  <c r="E140" i="2" s="1"/>
  <c r="E87" i="2"/>
  <c r="E90" i="2" s="1"/>
  <c r="E96" i="2" s="1"/>
  <c r="E86" i="2"/>
  <c r="E85" i="2"/>
  <c r="D81" i="2"/>
  <c r="D109" i="2" s="1"/>
  <c r="D79" i="2"/>
  <c r="D66" i="2"/>
  <c r="E57" i="2"/>
  <c r="E59" i="2" s="1"/>
  <c r="B56" i="2"/>
  <c r="E44" i="2"/>
  <c r="E22" i="2"/>
  <c r="D166" i="1"/>
  <c r="D167" i="1" s="1"/>
  <c r="D145" i="1"/>
  <c r="E145" i="1" s="1"/>
  <c r="D144" i="1"/>
  <c r="E144" i="1" s="1"/>
  <c r="E146" i="1" s="1"/>
  <c r="E154" i="1" s="1"/>
  <c r="E174" i="1" s="1"/>
  <c r="G139" i="1"/>
  <c r="E139" i="1"/>
  <c r="G138" i="1"/>
  <c r="E138" i="1"/>
  <c r="G137" i="1"/>
  <c r="E137" i="1"/>
  <c r="G136" i="1"/>
  <c r="E136" i="1"/>
  <c r="G135" i="1"/>
  <c r="E135" i="1"/>
  <c r="G134" i="1"/>
  <c r="E134" i="1"/>
  <c r="G133" i="1"/>
  <c r="E133" i="1"/>
  <c r="G132" i="1"/>
  <c r="E132" i="1"/>
  <c r="G131" i="1"/>
  <c r="E131" i="1"/>
  <c r="G130" i="1"/>
  <c r="E130" i="1"/>
  <c r="G129" i="1"/>
  <c r="E129" i="1"/>
  <c r="G128" i="1"/>
  <c r="G140" i="1" s="1"/>
  <c r="E128" i="1"/>
  <c r="E140" i="1" s="1"/>
  <c r="E87" i="1"/>
  <c r="E86" i="1"/>
  <c r="E85" i="1"/>
  <c r="E90" i="1" s="1"/>
  <c r="E96" i="1" s="1"/>
  <c r="D79" i="1"/>
  <c r="D81" i="1" s="1"/>
  <c r="D109" i="1" s="1"/>
  <c r="D66" i="1"/>
  <c r="E57" i="1"/>
  <c r="E59" i="1" s="1"/>
  <c r="E43" i="1"/>
  <c r="E42" i="1"/>
  <c r="E41" i="1"/>
  <c r="E40" i="1"/>
  <c r="E39" i="1"/>
  <c r="E38" i="1"/>
  <c r="E37" i="1"/>
  <c r="E36" i="1"/>
  <c r="E35" i="1"/>
  <c r="E34" i="1"/>
  <c r="E33" i="1"/>
  <c r="E32" i="1"/>
  <c r="E44" i="1" s="1"/>
  <c r="E22" i="1"/>
  <c r="E58" i="2" l="1"/>
  <c r="E60" i="2" s="1"/>
  <c r="E58" i="1"/>
  <c r="E61" i="2"/>
  <c r="C71" i="2" l="1"/>
  <c r="E170" i="2"/>
  <c r="E104" i="2"/>
  <c r="E67" i="2"/>
  <c r="E66" i="2"/>
  <c r="E68" i="2" s="1"/>
  <c r="E110" i="2"/>
  <c r="E150" i="2"/>
  <c r="E61" i="1"/>
  <c r="E60" i="1"/>
  <c r="E170" i="1" l="1"/>
  <c r="E66" i="1"/>
  <c r="E68" i="1" s="1"/>
  <c r="E110" i="1"/>
  <c r="E67" i="1"/>
  <c r="E150" i="1"/>
  <c r="C71" i="1"/>
  <c r="E73" i="2"/>
  <c r="E76" i="2"/>
  <c r="E80" i="2"/>
  <c r="E78" i="2"/>
  <c r="E72" i="2"/>
  <c r="E79" i="2" s="1"/>
  <c r="E81" i="2" s="1"/>
  <c r="E95" i="2" s="1"/>
  <c r="E77" i="2"/>
  <c r="E75" i="2"/>
  <c r="E74" i="2"/>
  <c r="E114" i="2"/>
  <c r="E115" i="2" s="1"/>
  <c r="E120" i="2" s="1"/>
  <c r="E94" i="2"/>
  <c r="E97" i="2" l="1"/>
  <c r="E76" i="1"/>
  <c r="E74" i="1"/>
  <c r="E72" i="1"/>
  <c r="E79" i="1" s="1"/>
  <c r="E80" i="1"/>
  <c r="E75" i="1"/>
  <c r="E77" i="1"/>
  <c r="E73" i="1"/>
  <c r="E78" i="1"/>
  <c r="E94" i="1"/>
  <c r="E114" i="1"/>
  <c r="E115" i="1" s="1"/>
  <c r="E120" i="1" s="1"/>
  <c r="E104" i="1"/>
  <c r="E81" i="1" l="1"/>
  <c r="E95" i="1" s="1"/>
  <c r="E97" i="1" s="1"/>
  <c r="E171" i="2"/>
  <c r="E151" i="2"/>
  <c r="E108" i="2"/>
  <c r="E102" i="2"/>
  <c r="E151" i="1" l="1"/>
  <c r="E171" i="1"/>
  <c r="E102" i="1"/>
  <c r="E108" i="1"/>
  <c r="E109" i="2"/>
  <c r="E111" i="2" s="1"/>
  <c r="E119" i="2" s="1"/>
  <c r="E103" i="2"/>
  <c r="E105" i="2" s="1"/>
  <c r="E118" i="2" l="1"/>
  <c r="E121" i="2" s="1"/>
  <c r="A127" i="2"/>
  <c r="E109" i="1"/>
  <c r="E111" i="1" s="1"/>
  <c r="E119" i="1" s="1"/>
  <c r="E103" i="1"/>
  <c r="E105" i="1"/>
  <c r="E118" i="1" l="1"/>
  <c r="E121" i="1" s="1"/>
  <c r="A127" i="1"/>
  <c r="H137" i="2"/>
  <c r="H133" i="2"/>
  <c r="H129" i="2"/>
  <c r="H139" i="2"/>
  <c r="H135" i="2"/>
  <c r="H131" i="2"/>
  <c r="H138" i="2"/>
  <c r="H130" i="2"/>
  <c r="H136" i="2"/>
  <c r="H132" i="2"/>
  <c r="H134" i="2"/>
  <c r="H128" i="2"/>
  <c r="E172" i="2"/>
  <c r="E152" i="2"/>
  <c r="H136" i="1" l="1"/>
  <c r="H132" i="1"/>
  <c r="H130" i="1"/>
  <c r="H138" i="1"/>
  <c r="H134" i="1"/>
  <c r="H128" i="1"/>
  <c r="H137" i="1"/>
  <c r="H135" i="1"/>
  <c r="H129" i="1"/>
  <c r="H139" i="1"/>
  <c r="H131" i="1"/>
  <c r="H133" i="1"/>
  <c r="H140" i="2"/>
  <c r="E153" i="2" s="1"/>
  <c r="E173" i="2" s="1"/>
  <c r="E152" i="1"/>
  <c r="E172" i="1"/>
  <c r="H140" i="1" l="1"/>
  <c r="E153" i="1" s="1"/>
  <c r="E173" i="1" s="1"/>
  <c r="E155" i="1"/>
  <c r="E155" i="2"/>
  <c r="C159" i="2" l="1"/>
  <c r="E159" i="2" s="1"/>
  <c r="C159" i="1"/>
  <c r="E159" i="1" s="1"/>
  <c r="C160" i="1" s="1"/>
  <c r="E160" i="1" l="1"/>
  <c r="C165" i="1" s="1"/>
  <c r="E165" i="1" s="1"/>
  <c r="C163" i="1"/>
  <c r="E163" i="1" s="1"/>
  <c r="C160" i="2"/>
  <c r="C164" i="1" l="1"/>
  <c r="E164" i="1" s="1"/>
  <c r="E166" i="1" s="1"/>
  <c r="E167" i="1" s="1"/>
  <c r="E175" i="1" s="1"/>
  <c r="E176" i="1" s="1"/>
  <c r="D179" i="1" s="1"/>
  <c r="E179" i="1" s="1"/>
  <c r="F179" i="1" s="1"/>
  <c r="E160" i="2"/>
  <c r="C164" i="2"/>
  <c r="E164" i="2" s="1"/>
  <c r="C163" i="2" l="1"/>
  <c r="E163" i="2" s="1"/>
  <c r="C165" i="2"/>
  <c r="E165" i="2" s="1"/>
  <c r="E166" i="2" l="1"/>
  <c r="E167" i="2" s="1"/>
  <c r="E175" i="2" s="1"/>
  <c r="E176" i="2" s="1"/>
  <c r="D179" i="2" s="1"/>
  <c r="E179" i="2" s="1"/>
  <c r="F179" i="2" s="1"/>
</calcChain>
</file>

<file path=xl/sharedStrings.xml><?xml version="1.0" encoding="utf-8"?>
<sst xmlns="http://schemas.openxmlformats.org/spreadsheetml/2006/main" count="398" uniqueCount="149">
  <si>
    <t>PREFEITURA MUNICIPAL DE SANTO ANTÔNIO DA PATRULHA - RS</t>
  </si>
  <si>
    <t xml:space="preserve">PLANILHA - Segurança Não Armada - 01/2023           </t>
  </si>
  <si>
    <t>Dados da CCT</t>
  </si>
  <si>
    <t>Município/UF</t>
  </si>
  <si>
    <t>Santo Antônio da Patrulha/RS</t>
  </si>
  <si>
    <t>Serviço</t>
  </si>
  <si>
    <t>Vigia</t>
  </si>
  <si>
    <t>Categoria</t>
  </si>
  <si>
    <t>Segurança Não Armada</t>
  </si>
  <si>
    <t>CBO</t>
  </si>
  <si>
    <t>CCT nº</t>
  </si>
  <si>
    <t>MR 00217/2023</t>
  </si>
  <si>
    <t>Data base</t>
  </si>
  <si>
    <t>1º de janeiro</t>
  </si>
  <si>
    <t>Salário normativo</t>
  </si>
  <si>
    <t>Vale-alimentação</t>
  </si>
  <si>
    <t>nº</t>
  </si>
  <si>
    <t>valor</t>
  </si>
  <si>
    <t>desconto</t>
  </si>
  <si>
    <t>Vale-transporte</t>
  </si>
  <si>
    <t>desconto prop 12x36</t>
  </si>
  <si>
    <t>Plano de benefício social familiar</t>
  </si>
  <si>
    <t>Dados p/cálculo de Aviso-Prévio</t>
  </si>
  <si>
    <t>Dias aviso ano</t>
  </si>
  <si>
    <t>Dias proporc.</t>
  </si>
  <si>
    <t>Dias aviso</t>
  </si>
  <si>
    <t>Nº meses  no emprego</t>
  </si>
  <si>
    <t>Percentuais por tipo de desligamento</t>
  </si>
  <si>
    <t>Sem justa causa indenizado</t>
  </si>
  <si>
    <t>Sem justa causa trabalhado</t>
  </si>
  <si>
    <t>Com justa causa</t>
  </si>
  <si>
    <t>Outros tipos de desligamento</t>
  </si>
  <si>
    <t>Dados para cálculo de reposição de profissional ausente</t>
  </si>
  <si>
    <t>Incidência Anual</t>
  </si>
  <si>
    <t>Duração Legal da Ausência</t>
  </si>
  <si>
    <t>12h</t>
  </si>
  <si>
    <t>Proporção de 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</si>
  <si>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</si>
  <si>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</si>
  <si>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</si>
  <si>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</si>
  <si>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</si>
  <si>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</si>
  <si>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</si>
  <si>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</si>
  <si>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</si>
  <si>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</si>
  <si>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</si>
  <si>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</si>
  <si>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</si>
  <si>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Total</t>
  </si>
  <si>
    <t>Adicional noturno</t>
  </si>
  <si>
    <t>Hora noturna reduzida 12x36</t>
  </si>
  <si>
    <t>Nº de meses de execução contratual</t>
  </si>
  <si>
    <t>Dias úteis no ano</t>
  </si>
  <si>
    <t>Média de dias mês</t>
  </si>
  <si>
    <t>Nº de horas mês</t>
  </si>
  <si>
    <t>PLANILHA DE CUSTOS -VIGIA 60H - SIMPLES NACIONAL</t>
  </si>
  <si>
    <t>MÓDULO I - COMPOSIÇÃO DA REMUNERAÇÃO</t>
  </si>
  <si>
    <t>horas</t>
  </si>
  <si>
    <t>%</t>
  </si>
  <si>
    <t>R$</t>
  </si>
  <si>
    <t>Salário-Base</t>
  </si>
  <si>
    <t>Adicional Noturno</t>
  </si>
  <si>
    <t>Adicional de hora noturna reduzida</t>
  </si>
  <si>
    <t>Ref. AN no DSR</t>
  </si>
  <si>
    <t>Total do Módulo 1</t>
  </si>
  <si>
    <t>MÓDULO 2 - ENCARGOS E BENEFÍCIOS ANUAIS, MENSAIS E DIÁRIOS</t>
  </si>
  <si>
    <t>Submódulo 2.1 - 13º Salário e Adicional de Férias</t>
  </si>
  <si>
    <t xml:space="preserve"> 13º Salário </t>
  </si>
  <si>
    <t>Adicional de férias</t>
  </si>
  <si>
    <t>Submódulo 2.2 - Encargos Previdenciários, (FGTS) e outras contribuições</t>
  </si>
  <si>
    <t>Base de cálculo (M1+2.1)</t>
  </si>
  <si>
    <t>INSS</t>
  </si>
  <si>
    <t>Salário Educação</t>
  </si>
  <si>
    <t>SAT</t>
  </si>
  <si>
    <t>SESC ou SESI</t>
  </si>
  <si>
    <t>SENAI - SENAC</t>
  </si>
  <si>
    <t>SEBRAE</t>
  </si>
  <si>
    <t>INCRA</t>
  </si>
  <si>
    <t>Subtotal -  GPS</t>
  </si>
  <si>
    <t>FGTS</t>
  </si>
  <si>
    <t>Submódulo 2.3 - Benefícios Mensais e Diários</t>
  </si>
  <si>
    <t>Transporte</t>
  </si>
  <si>
    <t>Auxílio-Refeição/Alimentação</t>
  </si>
  <si>
    <t>Plano de Benefício Social Familiar</t>
  </si>
  <si>
    <t>Seguro</t>
  </si>
  <si>
    <t>Outros (especificar)</t>
  </si>
  <si>
    <t>Resumo do Módulo 2 - Encargos e Benefícios anuais, mensais e diários</t>
  </si>
  <si>
    <t>Submódulo 2.2 - Encargos Previdenciários e FGTS</t>
  </si>
  <si>
    <t>Total do Módulo 2</t>
  </si>
  <si>
    <t>MÓDULO 3 - PROVISÃO PARA RESCISÃO</t>
  </si>
  <si>
    <t>Submódulo 3.1. Aviso Prévio Indenizado</t>
  </si>
  <si>
    <t>Aviso Prévio Indenizado</t>
  </si>
  <si>
    <t>Incidência do FGTS sobre o Aviso Prévio Indenizado</t>
  </si>
  <si>
    <t>Multa do FGTS e contribuição social sobre o Aviso Prévio Indenizado</t>
  </si>
  <si>
    <t>Subtotal do Submódulo 3.1</t>
  </si>
  <si>
    <t>Submódulo 3.2. Aviso Prévio Trabalhado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</si>
  <si>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</si>
  <si>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</si>
  <si>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</si>
  <si>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Subtotal do Submódulo 3.2</t>
  </si>
  <si>
    <t>Submódulo 3.3. - Demissão por Justa Causa</t>
  </si>
  <si>
    <t>Desconto do Submódulo 2.1</t>
  </si>
  <si>
    <t>Subtotal do Submódulo 3.3.</t>
  </si>
  <si>
    <t>Resumo do Módulo 3 - Provisão para rescisão</t>
  </si>
  <si>
    <t>Total do Módulo 3</t>
  </si>
  <si>
    <t>MÓDULO 4 - CUSTO DE REPOSIÇÃO DO PROFISSIONAL AUSENTE</t>
  </si>
  <si>
    <t xml:space="preserve"> Ausências Legais</t>
  </si>
  <si>
    <t>Dados para cálculo de profissional ausente</t>
  </si>
  <si>
    <t>44h</t>
  </si>
  <si>
    <t>12x36</t>
  </si>
  <si>
    <t>Valor</t>
  </si>
  <si>
    <t>MÓDULO 5 - INSUMOS DIVERSOS</t>
  </si>
  <si>
    <t xml:space="preserve"> Uniformes</t>
  </si>
  <si>
    <t>Descrição</t>
  </si>
  <si>
    <t>Quant./ano</t>
  </si>
  <si>
    <t>R$ Anual</t>
  </si>
  <si>
    <t xml:space="preserve">Camiseta masculina tradicional manga curta com gola redonda em poliviscose com serigrafia na frente, com identificação da empresa </t>
  </si>
  <si>
    <t>jaqueta em nylon impermeável forrada com matelassê, com tecido próprio para dias de chuva, com bordado na frente, com identificação da empresa</t>
  </si>
  <si>
    <t xml:space="preserve">Total </t>
  </si>
  <si>
    <t>TOTAL DOS MÓDULOS 1 a 5</t>
  </si>
  <si>
    <t>Módulo 1 - Composição da Remuneração</t>
  </si>
  <si>
    <t>Módulo 2 - Encargos e Benefícios Anuais, Mensais e Diários</t>
  </si>
  <si>
    <t>Módulo 3 - Provisão para Rescisão</t>
  </si>
  <si>
    <t>Módulo 4 - Reposição do Profissional Ausente</t>
  </si>
  <si>
    <t>Módulo 5 - Insumos Diversos</t>
  </si>
  <si>
    <t>MÓDULO 6 - BDI - CUSTOS INDIRETOS, LUCRO E TRIBUTOS</t>
  </si>
  <si>
    <t>Base cálculo</t>
  </si>
  <si>
    <t>Percentual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</si>
  <si>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</si>
  <si>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</si>
  <si>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</si>
  <si>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</si>
  <si>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</si>
  <si>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</si>
  <si>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</si>
  <si>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do Módulo 6</t>
  </si>
  <si>
    <t>TOTAL DOS MÓDULOS 1 A 6</t>
  </si>
  <si>
    <t xml:space="preserve">Módulo 6 - BDI </t>
  </si>
  <si>
    <t>Total do Vigia - mês</t>
  </si>
  <si>
    <t>Custo Estimado da Contratação</t>
  </si>
  <si>
    <t>Postos de trabalho</t>
  </si>
  <si>
    <t>R$ Dia</t>
  </si>
  <si>
    <t>R$ Hora</t>
  </si>
  <si>
    <t>SECTE</t>
  </si>
  <si>
    <t xml:space="preserve">PLANILHA - Segurança Não Armada - 01/2023                </t>
  </si>
  <si>
    <t xml:space="preserve">Salário normativo </t>
  </si>
  <si>
    <t>PLANILHA DE CUSTOS -VIGIA 180h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</si>
</sst>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R$&quot;\ * #,##0.00_-;\-&quot;R$&quot;\ * #,##0.00_-;_-&quot;R$&quot;\ * &quot;-&quot;??_-;_-@"/>
    <numFmt numFmtId="165" formatCode="_-* #,##0.00_-;\-* #,##0.00_-;_-* &quot;-&quot;??_-;_-@"/>
    <numFmt numFmtId="166" formatCode="_-* #,##0.0000000000_-;\-* #,##0.0000000000_-;_-* &quot;-&quot;??_-;_-@"/>
    <numFmt numFmtId="167" formatCode="0.0000"/>
    <numFmt numFmtId="168" formatCode="#,##0.00_ ;\-#,##0.00\ "/>
    <numFmt numFmtId="169" formatCode="_-* #,##0.00_-;\-* #,##0.00_-;_-* &quot;-&quot;????????_-;_-@"/>
    <numFmt numFmtId="170" formatCode="_-* #,##0.00_-;\-* #,##0.00_-;_-* &quot;-&quot;????_-;_-@"/>
    <numFmt numFmtId="171" formatCode="_-* #,##0.0000_-;\-* #,##0.0000_-;_-* &quot;-&quot;????_-;_-@"/>
  </numFmts>
  <fonts count="19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2"/>
      <color theme="1"/>
      <name val="Calibri"/>
    </font>
    <font>
      <sz val="11"/>
      <name val="Calibri"/>
    </font>
    <font>
      <sz val="11"/>
      <color rgb="FF000000"/>
      <name val="Calibri"/>
    </font>
    <font>
      <sz val="12"/>
      <color rgb="FF000000"/>
      <name val="Calibri"/>
    </font>
    <font>
      <sz val="11"/>
      <color rgb="FFFF0000"/>
      <name val="Calibri"/>
    </font>
    <font>
      <sz val="26"/>
      <color rgb="FFFF0000"/>
      <name val="Calibri"/>
    </font>
    <font>
      <b/>
      <sz val="11"/>
      <color rgb="FFFF0000"/>
      <name val="Calibri"/>
    </font>
    <font>
      <b/>
      <sz val="9"/>
      <color theme="1"/>
      <name val="Calibri"/>
    </font>
    <font>
      <sz val="9"/>
      <color theme="1"/>
      <name val="Calibri"/>
    </font>
    <font>
      <sz val="10"/>
      <color rgb="FF000000"/>
      <name val="Calibri"/>
    </font>
    <font>
      <sz val="9"/>
      <color rgb="FF000000"/>
      <name val="Calibri"/>
    </font>
    <font>
      <b/>
      <sz val="10"/>
      <color theme="1"/>
      <name val="Calibri"/>
    </font>
    <font>
      <b/>
      <sz val="10"/>
      <color rgb="FF000000"/>
      <name val="Calibri"/>
    </font>
    <font>
      <b/>
      <sz val="10"/>
      <color theme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0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/>
    <xf numFmtId="0" fontId="2" fillId="0" borderId="4" xfId="0" applyFont="1" applyBorder="1"/>
    <xf numFmtId="2" fontId="2" fillId="0" borderId="0" xfId="0" applyNumberFormat="1" applyFont="1"/>
    <xf numFmtId="0" fontId="2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right"/>
    </xf>
    <xf numFmtId="10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5" xfId="0" applyNumberFormat="1" applyFont="1" applyBorder="1" applyAlignment="1">
      <alignment horizontal="right"/>
    </xf>
    <xf numFmtId="9" fontId="2" fillId="0" borderId="5" xfId="0" applyNumberFormat="1" applyFont="1" applyBorder="1" applyAlignment="1">
      <alignment horizontal="right"/>
    </xf>
    <xf numFmtId="9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/>
    <xf numFmtId="0" fontId="4" fillId="0" borderId="5" xfId="0" applyFont="1" applyBorder="1" applyAlignment="1">
      <alignment horizontal="center" wrapText="1"/>
    </xf>
    <xf numFmtId="0" fontId="2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/>
    <xf numFmtId="165" fontId="2" fillId="0" borderId="0" xfId="0" applyNumberFormat="1" applyFont="1"/>
    <xf numFmtId="0" fontId="7" fillId="0" borderId="5" xfId="0" applyFont="1" applyBorder="1"/>
    <xf numFmtId="10" fontId="7" fillId="0" borderId="5" xfId="0" applyNumberFormat="1" applyFont="1" applyBorder="1"/>
    <xf numFmtId="166" fontId="2" fillId="0" borderId="0" xfId="0" applyNumberFormat="1" applyFont="1" applyAlignment="1">
      <alignment horizontal="left"/>
    </xf>
    <xf numFmtId="0" fontId="7" fillId="0" borderId="6" xfId="0" applyFont="1" applyBorder="1"/>
    <xf numFmtId="0" fontId="7" fillId="0" borderId="8" xfId="0" applyFont="1" applyBorder="1"/>
    <xf numFmtId="10" fontId="7" fillId="0" borderId="8" xfId="0" applyNumberFormat="1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center" wrapText="1"/>
    </xf>
    <xf numFmtId="10" fontId="2" fillId="0" borderId="15" xfId="0" applyNumberFormat="1" applyFont="1" applyBorder="1" applyAlignment="1">
      <alignment horizontal="center" wrapText="1"/>
    </xf>
    <xf numFmtId="0" fontId="2" fillId="0" borderId="15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4" xfId="0" applyFont="1" applyBorder="1" applyAlignment="1">
      <alignment wrapText="1"/>
    </xf>
    <xf numFmtId="167" fontId="2" fillId="0" borderId="0" xfId="0" applyNumberFormat="1" applyFont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10" fontId="2" fillId="0" borderId="17" xfId="0" applyNumberFormat="1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10" fontId="2" fillId="0" borderId="5" xfId="0" applyNumberFormat="1" applyFont="1" applyBorder="1" applyAlignment="1">
      <alignment horizontal="center" wrapText="1"/>
    </xf>
    <xf numFmtId="4" fontId="4" fillId="0" borderId="5" xfId="0" applyNumberFormat="1" applyFont="1" applyBorder="1"/>
    <xf numFmtId="0" fontId="4" fillId="0" borderId="6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10" fontId="4" fillId="0" borderId="7" xfId="0" applyNumberFormat="1" applyFont="1" applyBorder="1" applyAlignment="1">
      <alignment horizontal="right"/>
    </xf>
    <xf numFmtId="9" fontId="4" fillId="0" borderId="7" xfId="0" applyNumberFormat="1" applyFont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right"/>
    </xf>
    <xf numFmtId="1" fontId="1" fillId="0" borderId="5" xfId="0" applyNumberFormat="1" applyFont="1" applyBorder="1" applyAlignment="1">
      <alignment horizontal="right"/>
    </xf>
    <xf numFmtId="0" fontId="9" fillId="0" borderId="0" xfId="0" applyFo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2" fillId="0" borderId="18" xfId="0" applyFont="1" applyBorder="1"/>
    <xf numFmtId="165" fontId="7" fillId="0" borderId="5" xfId="0" applyNumberFormat="1" applyFont="1" applyBorder="1"/>
    <xf numFmtId="165" fontId="7" fillId="0" borderId="0" xfId="0" applyNumberFormat="1" applyFont="1"/>
    <xf numFmtId="9" fontId="7" fillId="0" borderId="5" xfId="0" applyNumberFormat="1" applyFont="1" applyBorder="1"/>
    <xf numFmtId="0" fontId="2" fillId="0" borderId="3" xfId="0" applyFont="1" applyBorder="1"/>
    <xf numFmtId="165" fontId="2" fillId="0" borderId="5" xfId="0" applyNumberFormat="1" applyFont="1" applyBorder="1"/>
    <xf numFmtId="165" fontId="4" fillId="0" borderId="5" xfId="0" applyNumberFormat="1" applyFont="1" applyBorder="1"/>
    <xf numFmtId="165" fontId="4" fillId="0" borderId="0" xfId="0" applyNumberFormat="1" applyFont="1"/>
    <xf numFmtId="167" fontId="2" fillId="0" borderId="0" xfId="0" applyNumberFormat="1" applyFont="1"/>
    <xf numFmtId="10" fontId="2" fillId="0" borderId="0" xfId="0" applyNumberFormat="1" applyFont="1"/>
    <xf numFmtId="168" fontId="7" fillId="0" borderId="5" xfId="0" applyNumberFormat="1" applyFont="1" applyBorder="1"/>
    <xf numFmtId="168" fontId="7" fillId="0" borderId="0" xfId="0" applyNumberFormat="1" applyFont="1"/>
    <xf numFmtId="10" fontId="2" fillId="0" borderId="5" xfId="0" applyNumberFormat="1" applyFont="1" applyBorder="1"/>
    <xf numFmtId="10" fontId="4" fillId="0" borderId="5" xfId="0" applyNumberFormat="1" applyFont="1" applyBorder="1"/>
    <xf numFmtId="168" fontId="4" fillId="0" borderId="5" xfId="0" applyNumberFormat="1" applyFont="1" applyBorder="1"/>
    <xf numFmtId="168" fontId="4" fillId="0" borderId="0" xfId="0" applyNumberFormat="1" applyFont="1"/>
    <xf numFmtId="168" fontId="7" fillId="0" borderId="5" xfId="0" applyNumberFormat="1" applyFont="1" applyBorder="1" applyAlignment="1">
      <alignment horizontal="right"/>
    </xf>
    <xf numFmtId="168" fontId="7" fillId="0" borderId="0" xfId="0" applyNumberFormat="1" applyFont="1" applyAlignment="1">
      <alignment horizontal="right"/>
    </xf>
    <xf numFmtId="168" fontId="4" fillId="0" borderId="5" xfId="0" applyNumberFormat="1" applyFont="1" applyBorder="1" applyAlignment="1">
      <alignment horizontal="right"/>
    </xf>
    <xf numFmtId="16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" fontId="2" fillId="0" borderId="5" xfId="0" applyNumberFormat="1" applyFont="1" applyBorder="1"/>
    <xf numFmtId="4" fontId="2" fillId="0" borderId="0" xfId="0" applyNumberFormat="1" applyFont="1"/>
    <xf numFmtId="4" fontId="4" fillId="0" borderId="0" xfId="0" applyNumberFormat="1" applyFont="1"/>
    <xf numFmtId="0" fontId="4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0" borderId="0" xfId="0" applyFont="1"/>
    <xf numFmtId="9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/>
    <xf numFmtId="2" fontId="1" fillId="0" borderId="5" xfId="0" applyNumberFormat="1" applyFont="1" applyBorder="1"/>
    <xf numFmtId="2" fontId="1" fillId="0" borderId="0" xfId="0" applyNumberFormat="1" applyFont="1"/>
    <xf numFmtId="169" fontId="2" fillId="0" borderId="0" xfId="0" applyNumberFormat="1" applyFont="1"/>
    <xf numFmtId="0" fontId="4" fillId="0" borderId="0" xfId="0" applyFont="1" applyAlignment="1">
      <alignment horizontal="right" wrapText="1"/>
    </xf>
    <xf numFmtId="9" fontId="7" fillId="0" borderId="0" xfId="0" applyNumberFormat="1" applyFont="1" applyAlignment="1">
      <alignment horizontal="center"/>
    </xf>
    <xf numFmtId="2" fontId="4" fillId="0" borderId="0" xfId="0" applyNumberFormat="1" applyFont="1"/>
    <xf numFmtId="2" fontId="9" fillId="0" borderId="0" xfId="0" applyNumberFormat="1" applyFont="1"/>
    <xf numFmtId="0" fontId="8" fillId="0" borderId="0" xfId="0" applyFont="1"/>
    <xf numFmtId="0" fontId="4" fillId="0" borderId="2" xfId="0" applyFont="1" applyBorder="1" applyAlignment="1">
      <alignment horizontal="right" wrapText="1"/>
    </xf>
    <xf numFmtId="0" fontId="4" fillId="0" borderId="5" xfId="0" applyFont="1" applyBorder="1"/>
    <xf numFmtId="2" fontId="11" fillId="0" borderId="0" xfId="0" applyNumberFormat="1" applyFont="1"/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2" fontId="11" fillId="0" borderId="5" xfId="0" applyNumberFormat="1" applyFont="1" applyBorder="1"/>
    <xf numFmtId="2" fontId="4" fillId="0" borderId="5" xfId="0" applyNumberFormat="1" applyFont="1" applyBorder="1"/>
    <xf numFmtId="0" fontId="4" fillId="0" borderId="19" xfId="0" applyFont="1" applyBorder="1" applyAlignment="1">
      <alignment horizontal="left"/>
    </xf>
    <xf numFmtId="0" fontId="12" fillId="0" borderId="5" xfId="0" applyFont="1" applyBorder="1" applyAlignment="1">
      <alignment horizontal="center" wrapText="1"/>
    </xf>
    <xf numFmtId="2" fontId="12" fillId="0" borderId="5" xfId="0" applyNumberFormat="1" applyFont="1" applyBorder="1" applyAlignment="1">
      <alignment horizontal="center" wrapText="1"/>
    </xf>
    <xf numFmtId="167" fontId="12" fillId="0" borderId="5" xfId="0" applyNumberFormat="1" applyFont="1" applyBorder="1"/>
    <xf numFmtId="0" fontId="13" fillId="0" borderId="5" xfId="0" applyFont="1" applyBorder="1" applyAlignment="1">
      <alignment horizontal="left" wrapText="1"/>
    </xf>
    <xf numFmtId="167" fontId="13" fillId="0" borderId="5" xfId="0" applyNumberFormat="1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10" fontId="13" fillId="0" borderId="5" xfId="0" applyNumberFormat="1" applyFont="1" applyBorder="1" applyAlignment="1">
      <alignment horizontal="center" wrapText="1"/>
    </xf>
    <xf numFmtId="167" fontId="13" fillId="0" borderId="5" xfId="0" applyNumberFormat="1" applyFont="1" applyBorder="1" applyAlignment="1">
      <alignment wrapText="1"/>
    </xf>
    <xf numFmtId="167" fontId="13" fillId="0" borderId="2" xfId="0" applyNumberFormat="1" applyFont="1" applyBorder="1"/>
    <xf numFmtId="167" fontId="13" fillId="0" borderId="5" xfId="0" applyNumberFormat="1" applyFont="1" applyBorder="1"/>
    <xf numFmtId="170" fontId="2" fillId="0" borderId="0" xfId="0" applyNumberFormat="1" applyFont="1"/>
    <xf numFmtId="0" fontId="13" fillId="0" borderId="5" xfId="0" applyFont="1" applyBorder="1" applyAlignment="1">
      <alignment wrapText="1"/>
    </xf>
    <xf numFmtId="171" fontId="2" fillId="0" borderId="0" xfId="0" applyNumberFormat="1" applyFont="1"/>
    <xf numFmtId="9" fontId="12" fillId="0" borderId="5" xfId="0" applyNumberFormat="1" applyFont="1" applyBorder="1"/>
    <xf numFmtId="167" fontId="12" fillId="0" borderId="2" xfId="0" applyNumberFormat="1" applyFont="1" applyBorder="1"/>
    <xf numFmtId="2" fontId="12" fillId="0" borderId="5" xfId="0" applyNumberFormat="1" applyFont="1" applyBorder="1"/>
    <xf numFmtId="0" fontId="2" fillId="0" borderId="20" xfId="0" applyFont="1" applyBorder="1" applyAlignment="1">
      <alignment horizontal="center"/>
    </xf>
    <xf numFmtId="0" fontId="14" fillId="0" borderId="5" xfId="0" applyFont="1" applyBorder="1" applyAlignment="1">
      <alignment wrapText="1"/>
    </xf>
    <xf numFmtId="0" fontId="14" fillId="0" borderId="5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right"/>
    </xf>
    <xf numFmtId="4" fontId="7" fillId="0" borderId="5" xfId="0" applyNumberFormat="1" applyFont="1" applyBorder="1"/>
    <xf numFmtId="4" fontId="7" fillId="0" borderId="0" xfId="0" applyNumberFormat="1" applyFont="1"/>
    <xf numFmtId="0" fontId="15" fillId="2" borderId="22" xfId="0" applyFont="1" applyFill="1" applyBorder="1" applyAlignment="1">
      <alignment horizontal="center" wrapText="1"/>
    </xf>
    <xf numFmtId="0" fontId="14" fillId="0" borderId="0" xfId="0" applyFont="1" applyAlignment="1">
      <alignment wrapText="1"/>
    </xf>
    <xf numFmtId="0" fontId="2" fillId="0" borderId="3" xfId="0" applyFont="1" applyBorder="1" applyAlignment="1">
      <alignment horizontal="center"/>
    </xf>
    <xf numFmtId="165" fontId="4" fillId="0" borderId="4" xfId="0" applyNumberFormat="1" applyFont="1" applyBorder="1"/>
    <xf numFmtId="2" fontId="7" fillId="0" borderId="5" xfId="0" applyNumberFormat="1" applyFont="1" applyBorder="1"/>
    <xf numFmtId="2" fontId="7" fillId="0" borderId="0" xfId="0" applyNumberFormat="1" applyFont="1"/>
    <xf numFmtId="10" fontId="4" fillId="0" borderId="4" xfId="0" applyNumberFormat="1" applyFont="1" applyBorder="1"/>
    <xf numFmtId="168" fontId="2" fillId="0" borderId="5" xfId="0" applyNumberFormat="1" applyFont="1" applyBorder="1"/>
    <xf numFmtId="168" fontId="2" fillId="0" borderId="0" xfId="0" applyNumberFormat="1" applyFont="1"/>
    <xf numFmtId="4" fontId="1" fillId="0" borderId="5" xfId="0" applyNumberFormat="1" applyFont="1" applyBorder="1"/>
    <xf numFmtId="4" fontId="11" fillId="0" borderId="0" xfId="0" applyNumberFormat="1" applyFont="1"/>
    <xf numFmtId="0" fontId="11" fillId="0" borderId="8" xfId="0" applyFont="1" applyBorder="1" applyAlignment="1">
      <alignment horizontal="right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165" fontId="17" fillId="0" borderId="2" xfId="0" applyNumberFormat="1" applyFont="1" applyBorder="1" applyAlignment="1">
      <alignment horizontal="center" vertical="center"/>
    </xf>
    <xf numFmtId="165" fontId="18" fillId="0" borderId="1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167" fontId="2" fillId="0" borderId="15" xfId="0" applyNumberFormat="1" applyFont="1" applyBorder="1" applyAlignment="1">
      <alignment wrapText="1"/>
    </xf>
    <xf numFmtId="167" fontId="2" fillId="0" borderId="17" xfId="0" applyNumberFormat="1" applyFont="1" applyBorder="1" applyAlignment="1">
      <alignment wrapText="1"/>
    </xf>
    <xf numFmtId="167" fontId="2" fillId="0" borderId="5" xfId="0" applyNumberFormat="1" applyFont="1" applyBorder="1" applyAlignment="1">
      <alignment wrapText="1"/>
    </xf>
    <xf numFmtId="0" fontId="2" fillId="0" borderId="17" xfId="0" applyFont="1" applyBorder="1" applyAlignment="1">
      <alignment wrapText="1"/>
    </xf>
    <xf numFmtId="1" fontId="4" fillId="0" borderId="3" xfId="0" applyNumberFormat="1" applyFont="1" applyBorder="1" applyAlignment="1">
      <alignment horizontal="center"/>
    </xf>
    <xf numFmtId="2" fontId="9" fillId="0" borderId="5" xfId="0" applyNumberFormat="1" applyFont="1" applyBorder="1"/>
    <xf numFmtId="0" fontId="2" fillId="0" borderId="0" xfId="0" applyFont="1" applyAlignment="1"/>
    <xf numFmtId="0" fontId="16" fillId="0" borderId="0" xfId="0" applyFont="1" applyAlignment="1">
      <alignment horizontal="center" vertical="center"/>
    </xf>
    <xf numFmtId="165" fontId="17" fillId="3" borderId="5" xfId="0" applyNumberFormat="1" applyFont="1" applyFill="1" applyBorder="1" applyAlignment="1">
      <alignment horizontal="center" vertical="center"/>
    </xf>
    <xf numFmtId="165" fontId="18" fillId="3" borderId="0" xfId="0" applyNumberFormat="1" applyFont="1" applyFill="1" applyAlignment="1">
      <alignment horizontal="center" vertical="center"/>
    </xf>
    <xf numFmtId="0" fontId="2" fillId="0" borderId="18" xfId="0" applyFont="1" applyBorder="1"/>
    <xf numFmtId="0" fontId="6" fillId="0" borderId="3" xfId="0" applyFont="1" applyBorder="1"/>
    <xf numFmtId="0" fontId="6" fillId="0" borderId="4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6" xfId="0" applyFont="1" applyBorder="1" applyAlignment="1">
      <alignment horizontal="center"/>
    </xf>
    <xf numFmtId="0" fontId="6" fillId="0" borderId="7" xfId="0" applyFont="1" applyBorder="1"/>
    <xf numFmtId="0" fontId="2" fillId="0" borderId="2" xfId="0" applyFont="1" applyBorder="1" applyAlignment="1">
      <alignment horizontal="center"/>
    </xf>
    <xf numFmtId="0" fontId="4" fillId="0" borderId="9" xfId="0" applyFont="1" applyBorder="1" applyAlignment="1">
      <alignment horizontal="left" wrapText="1"/>
    </xf>
    <xf numFmtId="0" fontId="6" fillId="0" borderId="10" xfId="0" applyFont="1" applyBorder="1"/>
    <xf numFmtId="0" fontId="4" fillId="0" borderId="11" xfId="0" applyFont="1" applyBorder="1" applyAlignment="1">
      <alignment horizontal="center" wrapText="1"/>
    </xf>
    <xf numFmtId="0" fontId="6" fillId="0" borderId="14" xfId="0" applyFont="1" applyBorder="1"/>
    <xf numFmtId="0" fontId="4" fillId="0" borderId="12" xfId="0" applyFont="1" applyBorder="1" applyAlignment="1">
      <alignment horizontal="center" wrapText="1"/>
    </xf>
    <xf numFmtId="0" fontId="6" fillId="0" borderId="13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2" fillId="0" borderId="0" xfId="0" applyFont="1"/>
    <xf numFmtId="0" fontId="4" fillId="0" borderId="18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2" fillId="0" borderId="20" xfId="0" applyFont="1" applyBorder="1" applyAlignment="1">
      <alignment horizontal="center" wrapText="1"/>
    </xf>
    <xf numFmtId="0" fontId="6" fillId="0" borderId="21" xfId="0" applyFont="1" applyBorder="1"/>
    <xf numFmtId="0" fontId="12" fillId="0" borderId="2" xfId="0" applyFont="1" applyBorder="1" applyAlignment="1">
      <alignment horizontal="center" wrapText="1"/>
    </xf>
    <xf numFmtId="9" fontId="12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E1"/>
    </sheetView>
  </sheetViews>
  <sheetFormatPr defaultColWidth="14.42578125" defaultRowHeight="15" customHeight="1"/>
  <cols>
    <col min="1" max="1" width="20.7109375" customWidth="1"/>
    <col min="2" max="2" width="12.140625" customWidth="1"/>
    <col min="3" max="3" width="10.140625" customWidth="1"/>
    <col min="4" max="4" width="10.85546875" customWidth="1"/>
    <col min="5" max="5" width="11.140625" customWidth="1"/>
    <col min="6" max="6" width="11" customWidth="1"/>
    <col min="7" max="7" width="8.7109375" customWidth="1"/>
    <col min="8" max="8" width="9.28515625" customWidth="1"/>
    <col min="9" max="9" width="16.28515625" customWidth="1"/>
    <col min="10" max="11" width="15.5703125" customWidth="1"/>
    <col min="12" max="12" width="11.5703125" customWidth="1"/>
    <col min="13" max="13" width="16.85546875" customWidth="1"/>
    <col min="14" max="18" width="9.140625" customWidth="1"/>
    <col min="19" max="26" width="8.7109375" customWidth="1"/>
  </cols>
  <sheetData>
    <row r="1" spans="1:26">
      <c r="A1" s="170" t="s">
        <v>0</v>
      </c>
      <c r="B1" s="171"/>
      <c r="C1" s="171"/>
      <c r="D1" s="171"/>
      <c r="E1" s="17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>
      <c r="A2" s="172" t="s">
        <v>1</v>
      </c>
      <c r="B2" s="171"/>
      <c r="C2" s="171"/>
      <c r="D2" s="171"/>
      <c r="E2" s="171"/>
      <c r="F2" s="3"/>
      <c r="G2" s="4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>
      <c r="A3" s="2"/>
      <c r="B3" s="173"/>
      <c r="C3" s="174"/>
      <c r="D3" s="17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166" t="s">
        <v>2</v>
      </c>
      <c r="B4" s="162"/>
      <c r="C4" s="162"/>
      <c r="D4" s="162"/>
      <c r="E4" s="163"/>
      <c r="F4" s="5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168" t="s">
        <v>3</v>
      </c>
      <c r="B5" s="163"/>
      <c r="C5" s="168" t="s">
        <v>4</v>
      </c>
      <c r="D5" s="162"/>
      <c r="E5" s="163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168" t="s">
        <v>5</v>
      </c>
      <c r="B6" s="163"/>
      <c r="C6" s="168" t="s">
        <v>6</v>
      </c>
      <c r="D6" s="162"/>
      <c r="E6" s="163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168" t="s">
        <v>7</v>
      </c>
      <c r="B7" s="163"/>
      <c r="C7" s="168" t="s">
        <v>8</v>
      </c>
      <c r="D7" s="162"/>
      <c r="E7" s="163"/>
      <c r="F7" s="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168" t="s">
        <v>9</v>
      </c>
      <c r="B8" s="163"/>
      <c r="C8" s="168">
        <v>5174</v>
      </c>
      <c r="D8" s="162"/>
      <c r="E8" s="163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168" t="s">
        <v>10</v>
      </c>
      <c r="B9" s="163"/>
      <c r="C9" s="168" t="s">
        <v>11</v>
      </c>
      <c r="D9" s="162"/>
      <c r="E9" s="163"/>
      <c r="F9" s="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168" t="s">
        <v>12</v>
      </c>
      <c r="B10" s="163"/>
      <c r="C10" s="168" t="s">
        <v>13</v>
      </c>
      <c r="D10" s="162"/>
      <c r="E10" s="163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7" t="s">
        <v>14</v>
      </c>
      <c r="B11" s="8">
        <v>220</v>
      </c>
      <c r="C11" s="169">
        <v>1723.08</v>
      </c>
      <c r="D11" s="162"/>
      <c r="E11" s="163"/>
      <c r="F11" s="6"/>
      <c r="G11" s="2"/>
      <c r="H11" s="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6"/>
      <c r="B12" s="6"/>
      <c r="C12" s="10"/>
      <c r="D12" s="6"/>
      <c r="E12" s="6"/>
      <c r="F12" s="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168" t="s">
        <v>15</v>
      </c>
      <c r="B13" s="163"/>
      <c r="C13" s="11" t="s">
        <v>16</v>
      </c>
      <c r="D13" s="11" t="s">
        <v>17</v>
      </c>
      <c r="E13" s="11" t="s">
        <v>18</v>
      </c>
      <c r="F13" s="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175"/>
      <c r="B14" s="176"/>
      <c r="C14" s="12">
        <v>1</v>
      </c>
      <c r="D14" s="13">
        <v>22</v>
      </c>
      <c r="E14" s="14">
        <v>0.19</v>
      </c>
      <c r="F14" s="1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168" t="s">
        <v>19</v>
      </c>
      <c r="B15" s="163"/>
      <c r="C15" s="11" t="s">
        <v>16</v>
      </c>
      <c r="D15" s="11" t="s">
        <v>17</v>
      </c>
      <c r="E15" s="11" t="s">
        <v>18</v>
      </c>
      <c r="F15" s="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177"/>
      <c r="B16" s="163"/>
      <c r="C16" s="12">
        <v>2</v>
      </c>
      <c r="D16" s="17">
        <v>5.7</v>
      </c>
      <c r="E16" s="18">
        <v>0.06</v>
      </c>
      <c r="F16" s="1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16"/>
      <c r="B17" s="20"/>
      <c r="C17" s="12"/>
      <c r="D17" s="21"/>
      <c r="E17" s="18" t="s">
        <v>20</v>
      </c>
      <c r="F17" s="1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16"/>
      <c r="B18" s="20"/>
      <c r="C18" s="12"/>
      <c r="D18" s="21"/>
      <c r="E18" s="18">
        <v>0.5</v>
      </c>
      <c r="F18" s="1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168" t="s">
        <v>21</v>
      </c>
      <c r="B19" s="163"/>
      <c r="C19" s="12"/>
      <c r="D19" s="17">
        <v>18.5</v>
      </c>
      <c r="E19" s="12"/>
      <c r="F19" s="2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5"/>
      <c r="B20" s="5"/>
      <c r="C20" s="23"/>
      <c r="D20" s="23"/>
      <c r="E20" s="23"/>
      <c r="F20" s="2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166" t="s">
        <v>22</v>
      </c>
      <c r="B21" s="163"/>
      <c r="C21" s="24" t="s">
        <v>23</v>
      </c>
      <c r="D21" s="24" t="s">
        <v>24</v>
      </c>
      <c r="E21" s="11" t="s">
        <v>25</v>
      </c>
      <c r="F21" s="3"/>
      <c r="G21" s="2"/>
      <c r="H21" s="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5" t="s">
        <v>26</v>
      </c>
      <c r="B22" s="26">
        <v>12</v>
      </c>
      <c r="C22" s="27">
        <v>30</v>
      </c>
      <c r="D22" s="26">
        <v>0</v>
      </c>
      <c r="E22" s="12">
        <f>C22+D22</f>
        <v>30</v>
      </c>
      <c r="F22" s="22"/>
      <c r="G22" s="2"/>
      <c r="H22" s="2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167" t="s">
        <v>27</v>
      </c>
      <c r="B23" s="162"/>
      <c r="C23" s="163"/>
      <c r="D23" s="29"/>
      <c r="E23" s="29"/>
      <c r="F23" s="23"/>
      <c r="G23" s="2"/>
      <c r="H23" s="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9" t="s">
        <v>28</v>
      </c>
      <c r="B24" s="29"/>
      <c r="C24" s="30">
        <v>0.39650000000000002</v>
      </c>
      <c r="D24" s="29"/>
      <c r="E24" s="29"/>
      <c r="F24" s="23"/>
      <c r="G24" s="2"/>
      <c r="H24" s="3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5" t="s">
        <v>29</v>
      </c>
      <c r="B25" s="29"/>
      <c r="C25" s="30">
        <v>0.39650000000000002</v>
      </c>
      <c r="D25" s="29"/>
      <c r="E25" s="29"/>
      <c r="F25" s="23"/>
      <c r="G25" s="2"/>
      <c r="H25" s="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68" t="s">
        <v>30</v>
      </c>
      <c r="B26" s="163"/>
      <c r="C26" s="30">
        <v>2.1600000000000001E-2</v>
      </c>
      <c r="D26" s="29"/>
      <c r="E26" s="29"/>
      <c r="F26" s="2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9" t="s">
        <v>31</v>
      </c>
      <c r="B27" s="29"/>
      <c r="C27" s="30">
        <v>0.18540000000000001</v>
      </c>
      <c r="D27" s="29"/>
      <c r="E27" s="29"/>
      <c r="F27" s="23"/>
      <c r="G27" s="2"/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32"/>
      <c r="B28" s="33"/>
      <c r="C28" s="34"/>
      <c r="D28" s="33"/>
      <c r="E28" s="33"/>
      <c r="F28" s="2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178" t="s">
        <v>32</v>
      </c>
      <c r="B29" s="179"/>
      <c r="C29" s="179"/>
      <c r="D29" s="179"/>
      <c r="E29" s="179"/>
      <c r="F29" s="35"/>
      <c r="G29" s="2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80" t="s">
        <v>7</v>
      </c>
      <c r="B30" s="180" t="s">
        <v>33</v>
      </c>
      <c r="C30" s="180" t="s">
        <v>34</v>
      </c>
      <c r="D30" s="182" t="s">
        <v>35</v>
      </c>
      <c r="E30" s="183"/>
      <c r="F30" s="3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7" customHeight="1">
      <c r="A31" s="181"/>
      <c r="B31" s="181"/>
      <c r="C31" s="181"/>
      <c r="D31" s="37" t="s">
        <v>36</v>
      </c>
      <c r="E31" s="37" t="s">
        <v>37</v>
      </c>
      <c r="F31" s="36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38" t="s">
        <v>38</v>
      </c>
      <c r="B32" s="39">
        <v>1</v>
      </c>
      <c r="C32" s="39">
        <v>30</v>
      </c>
      <c r="D32" s="40">
        <v>0.69040000000000001</v>
      </c>
      <c r="E32" s="41">
        <f t="shared" ref="E32:E43" si="0">B32*C32*D32</f>
        <v>20.712</v>
      </c>
      <c r="F32" s="4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43" t="s">
        <v>39</v>
      </c>
      <c r="B33" s="39">
        <v>1</v>
      </c>
      <c r="C33" s="39">
        <v>1</v>
      </c>
      <c r="D33" s="40">
        <v>1</v>
      </c>
      <c r="E33" s="41">
        <f t="shared" si="0"/>
        <v>1</v>
      </c>
      <c r="F33" s="44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43" t="s">
        <v>40</v>
      </c>
      <c r="B34" s="39">
        <v>0.16420000000000001</v>
      </c>
      <c r="C34" s="39">
        <v>15</v>
      </c>
      <c r="D34" s="40">
        <v>0.69040000000000001</v>
      </c>
      <c r="E34" s="41">
        <f t="shared" si="0"/>
        <v>1.7004552000000002</v>
      </c>
      <c r="F34" s="44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43" t="s">
        <v>41</v>
      </c>
      <c r="B35" s="39">
        <v>1</v>
      </c>
      <c r="C35" s="39">
        <v>5</v>
      </c>
      <c r="D35" s="40">
        <v>0.69040000000000001</v>
      </c>
      <c r="E35" s="41">
        <f t="shared" si="0"/>
        <v>3.452</v>
      </c>
      <c r="F35" s="4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43" t="s">
        <v>42</v>
      </c>
      <c r="B36" s="39">
        <v>0.15310000000000001</v>
      </c>
      <c r="C36" s="39">
        <v>2</v>
      </c>
      <c r="D36" s="40">
        <v>1</v>
      </c>
      <c r="E36" s="41">
        <f t="shared" si="0"/>
        <v>0.30620000000000003</v>
      </c>
      <c r="F36" s="4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43" t="s">
        <v>43</v>
      </c>
      <c r="B37" s="39">
        <v>3.0099999999999998E-2</v>
      </c>
      <c r="C37" s="39">
        <v>2</v>
      </c>
      <c r="D37" s="40">
        <v>0.69040000000000001</v>
      </c>
      <c r="E37" s="41">
        <f t="shared" si="0"/>
        <v>4.1562080000000001E-2</v>
      </c>
      <c r="F37" s="4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43" t="s">
        <v>44</v>
      </c>
      <c r="B38" s="39">
        <v>1.6299999999999999E-2</v>
      </c>
      <c r="C38" s="39">
        <v>3</v>
      </c>
      <c r="D38" s="40">
        <v>1</v>
      </c>
      <c r="E38" s="41">
        <f t="shared" si="0"/>
        <v>4.8899999999999999E-2</v>
      </c>
      <c r="F38" s="4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43" t="s">
        <v>45</v>
      </c>
      <c r="B39" s="39">
        <v>0.02</v>
      </c>
      <c r="C39" s="39">
        <v>1</v>
      </c>
      <c r="D39" s="40">
        <v>1</v>
      </c>
      <c r="E39" s="41">
        <f t="shared" si="0"/>
        <v>0.02</v>
      </c>
      <c r="F39" s="44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45" t="s">
        <v>46</v>
      </c>
      <c r="B40" s="46">
        <v>4.0000000000000001E-3</v>
      </c>
      <c r="C40" s="46">
        <v>1</v>
      </c>
      <c r="D40" s="47">
        <v>1</v>
      </c>
      <c r="E40" s="41">
        <f t="shared" si="0"/>
        <v>4.0000000000000001E-3</v>
      </c>
      <c r="F40" s="44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48" t="s">
        <v>47</v>
      </c>
      <c r="B41" s="49">
        <v>4.2000000000000003E-2</v>
      </c>
      <c r="C41" s="49">
        <v>20</v>
      </c>
      <c r="D41" s="50">
        <v>0.69040000000000001</v>
      </c>
      <c r="E41" s="41">
        <f t="shared" si="0"/>
        <v>0.57993600000000012</v>
      </c>
      <c r="F41" s="44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43" t="s">
        <v>48</v>
      </c>
      <c r="B42" s="39">
        <v>3.8E-3</v>
      </c>
      <c r="C42" s="39">
        <v>180</v>
      </c>
      <c r="D42" s="40">
        <v>0.69040000000000001</v>
      </c>
      <c r="E42" s="41">
        <f t="shared" si="0"/>
        <v>0.47223360000000003</v>
      </c>
      <c r="F42" s="4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45" t="s">
        <v>49</v>
      </c>
      <c r="B43" s="46">
        <v>2.9999999999999997E-4</v>
      </c>
      <c r="C43" s="46">
        <v>6</v>
      </c>
      <c r="D43" s="47">
        <v>1</v>
      </c>
      <c r="E43" s="41">
        <f t="shared" si="0"/>
        <v>1.8E-3</v>
      </c>
      <c r="F43" s="4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164" t="s">
        <v>50</v>
      </c>
      <c r="B44" s="162"/>
      <c r="C44" s="162"/>
      <c r="D44" s="163"/>
      <c r="E44" s="51">
        <f>SUM(E32:E43)</f>
        <v>28.33908688</v>
      </c>
      <c r="F44" s="4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52"/>
      <c r="B45" s="53"/>
      <c r="C45" s="53"/>
      <c r="D45" s="53"/>
      <c r="E45" s="4"/>
      <c r="F45" s="4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167" t="s">
        <v>51</v>
      </c>
      <c r="B46" s="162"/>
      <c r="C46" s="163"/>
      <c r="D46" s="54">
        <v>0.58330000000000004</v>
      </c>
      <c r="E46" s="4"/>
      <c r="F46" s="4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67" t="s">
        <v>52</v>
      </c>
      <c r="B47" s="162"/>
      <c r="C47" s="163"/>
      <c r="D47" s="55">
        <v>0.08</v>
      </c>
      <c r="E47" s="4"/>
      <c r="F47" s="4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84" t="s">
        <v>53</v>
      </c>
      <c r="B48" s="162"/>
      <c r="C48" s="163"/>
      <c r="D48" s="56">
        <v>12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185" t="s">
        <v>54</v>
      </c>
      <c r="B49" s="162"/>
      <c r="C49" s="163"/>
      <c r="D49" s="57">
        <v>252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168" t="s">
        <v>55</v>
      </c>
      <c r="B50" s="162"/>
      <c r="C50" s="163"/>
      <c r="D50" s="57">
        <v>5</v>
      </c>
      <c r="E50" s="2"/>
      <c r="F50" s="2"/>
      <c r="G50" s="2"/>
      <c r="H50" s="2"/>
      <c r="I50" s="186"/>
      <c r="J50" s="171"/>
      <c r="K50" s="171"/>
      <c r="L50" s="17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168" t="s">
        <v>56</v>
      </c>
      <c r="B51" s="162"/>
      <c r="C51" s="163"/>
      <c r="D51" s="58">
        <v>60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165" t="s">
        <v>57</v>
      </c>
      <c r="B53" s="162"/>
      <c r="C53" s="162"/>
      <c r="D53" s="162"/>
      <c r="E53" s="163"/>
      <c r="F53" s="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61"/>
      <c r="B54" s="61"/>
      <c r="C54" s="61"/>
      <c r="D54" s="61"/>
      <c r="E54" s="61"/>
      <c r="F54" s="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187" t="s">
        <v>58</v>
      </c>
      <c r="B55" s="162"/>
      <c r="C55" s="162"/>
      <c r="D55" s="162"/>
      <c r="E55" s="163"/>
      <c r="F55" s="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60"/>
      <c r="B56" s="62">
        <v>60</v>
      </c>
      <c r="C56" s="63" t="s">
        <v>59</v>
      </c>
      <c r="D56" s="11" t="s">
        <v>60</v>
      </c>
      <c r="E56" s="11" t="s">
        <v>61</v>
      </c>
      <c r="F56" s="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161" t="s">
        <v>62</v>
      </c>
      <c r="B57" s="162"/>
      <c r="C57" s="163"/>
      <c r="D57" s="29"/>
      <c r="E57" s="65">
        <f>(C11/B11)*B56</f>
        <v>469.93090909090904</v>
      </c>
      <c r="F57" s="66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161" t="s">
        <v>63</v>
      </c>
      <c r="B58" s="162"/>
      <c r="C58" s="163"/>
      <c r="D58" s="67">
        <v>0</v>
      </c>
      <c r="E58" s="65">
        <f>((E57*D46)*D58)</f>
        <v>0</v>
      </c>
      <c r="F58" s="66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64" t="s">
        <v>64</v>
      </c>
      <c r="B59" s="68"/>
      <c r="C59" s="8"/>
      <c r="D59" s="30">
        <v>0</v>
      </c>
      <c r="E59" s="69">
        <f>((E57*D47)*D59)</f>
        <v>0</v>
      </c>
      <c r="F59" s="28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161" t="s">
        <v>65</v>
      </c>
      <c r="B60" s="162"/>
      <c r="C60" s="163"/>
      <c r="D60" s="29"/>
      <c r="E60" s="65">
        <f>(((E58+E59)/15)*4)</f>
        <v>0</v>
      </c>
      <c r="F60" s="66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164" t="s">
        <v>66</v>
      </c>
      <c r="B61" s="162"/>
      <c r="C61" s="162"/>
      <c r="D61" s="163"/>
      <c r="E61" s="70">
        <f>SUM(E57:E60)</f>
        <v>469.93090909090904</v>
      </c>
      <c r="F61" s="71"/>
      <c r="G61" s="10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65" t="s">
        <v>67</v>
      </c>
      <c r="B63" s="162"/>
      <c r="C63" s="162"/>
      <c r="D63" s="162"/>
      <c r="E63" s="163"/>
      <c r="F63" s="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166" t="s">
        <v>68</v>
      </c>
      <c r="B64" s="162"/>
      <c r="C64" s="162"/>
      <c r="D64" s="162"/>
      <c r="E64" s="163"/>
      <c r="F64" s="5"/>
      <c r="G64" s="2"/>
      <c r="H64" s="72"/>
      <c r="I64" s="72"/>
      <c r="J64" s="9"/>
      <c r="K64" s="7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165"/>
      <c r="B65" s="162"/>
      <c r="C65" s="163"/>
      <c r="D65" s="11" t="s">
        <v>60</v>
      </c>
      <c r="E65" s="11" t="s">
        <v>61</v>
      </c>
      <c r="F65" s="3"/>
      <c r="G65" s="2"/>
      <c r="H65" s="9"/>
      <c r="I65" s="9"/>
      <c r="J65" s="73"/>
      <c r="K65" s="2"/>
      <c r="L65" s="2"/>
      <c r="M65" s="72"/>
      <c r="N65" s="2"/>
      <c r="O65" s="2"/>
      <c r="P65" s="2"/>
      <c r="Q65" s="2"/>
      <c r="R65" s="73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167" t="s">
        <v>69</v>
      </c>
      <c r="B66" s="162"/>
      <c r="C66" s="163"/>
      <c r="D66" s="30">
        <f>1/12</f>
        <v>8.3333333333333329E-2</v>
      </c>
      <c r="E66" s="65">
        <f>E61*D66</f>
        <v>39.160909090909087</v>
      </c>
      <c r="F66" s="66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68" t="s">
        <v>70</v>
      </c>
      <c r="B67" s="162"/>
      <c r="C67" s="163"/>
      <c r="D67" s="30">
        <v>0.33329999999999999</v>
      </c>
      <c r="E67" s="65">
        <f>(E61*D67)/12</f>
        <v>13.052330999999997</v>
      </c>
      <c r="F67" s="66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164" t="s">
        <v>50</v>
      </c>
      <c r="B68" s="162"/>
      <c r="C68" s="162"/>
      <c r="D68" s="163"/>
      <c r="E68" s="70">
        <f>SUM(E66:E67)</f>
        <v>52.213240090909082</v>
      </c>
      <c r="F68" s="71"/>
      <c r="G68" s="2"/>
      <c r="H68" s="2"/>
      <c r="I68" s="2"/>
      <c r="J68" s="2"/>
      <c r="K68" s="2"/>
      <c r="L68" s="73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3"/>
      <c r="B69" s="23"/>
      <c r="C69" s="23"/>
      <c r="D69" s="23"/>
      <c r="E69" s="23"/>
      <c r="F69" s="2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166" t="s">
        <v>71</v>
      </c>
      <c r="B70" s="162"/>
      <c r="C70" s="162"/>
      <c r="D70" s="162"/>
      <c r="E70" s="163"/>
      <c r="F70" s="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168" t="s">
        <v>72</v>
      </c>
      <c r="B71" s="163"/>
      <c r="C71" s="65">
        <f>E61+E68</f>
        <v>522.14414918181808</v>
      </c>
      <c r="D71" s="11" t="s">
        <v>60</v>
      </c>
      <c r="E71" s="11" t="s">
        <v>61</v>
      </c>
      <c r="F71" s="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68" t="s">
        <v>73</v>
      </c>
      <c r="B72" s="162"/>
      <c r="C72" s="163"/>
      <c r="D72" s="30">
        <v>0.2</v>
      </c>
      <c r="E72" s="74">
        <f t="shared" ref="E72:E78" si="1">$C$71*D72</f>
        <v>104.42882983636362</v>
      </c>
      <c r="F72" s="7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168" t="s">
        <v>74</v>
      </c>
      <c r="B73" s="162"/>
      <c r="C73" s="163"/>
      <c r="D73" s="30">
        <v>2.5000000000000001E-2</v>
      </c>
      <c r="E73" s="74">
        <f t="shared" si="1"/>
        <v>13.053603729545452</v>
      </c>
      <c r="F73" s="7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68" t="s">
        <v>75</v>
      </c>
      <c r="B74" s="162"/>
      <c r="C74" s="163"/>
      <c r="D74" s="30">
        <v>0.03</v>
      </c>
      <c r="E74" s="74">
        <f t="shared" si="1"/>
        <v>15.664324475454542</v>
      </c>
      <c r="F74" s="7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168" t="s">
        <v>76</v>
      </c>
      <c r="B75" s="162"/>
      <c r="C75" s="163"/>
      <c r="D75" s="30">
        <v>1.4999999999999999E-2</v>
      </c>
      <c r="E75" s="74">
        <f t="shared" si="1"/>
        <v>7.832162237727271</v>
      </c>
      <c r="F75" s="7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168" t="s">
        <v>77</v>
      </c>
      <c r="B76" s="162"/>
      <c r="C76" s="163"/>
      <c r="D76" s="76">
        <v>0.01</v>
      </c>
      <c r="E76" s="74">
        <f t="shared" si="1"/>
        <v>5.2214414918181813</v>
      </c>
      <c r="F76" s="7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168" t="s">
        <v>78</v>
      </c>
      <c r="B77" s="162"/>
      <c r="C77" s="163"/>
      <c r="D77" s="76">
        <v>6.0000000000000001E-3</v>
      </c>
      <c r="E77" s="74">
        <f t="shared" si="1"/>
        <v>3.1328648950909086</v>
      </c>
      <c r="F77" s="7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168" t="s">
        <v>79</v>
      </c>
      <c r="B78" s="162"/>
      <c r="C78" s="163"/>
      <c r="D78" s="76">
        <v>2E-3</v>
      </c>
      <c r="E78" s="74">
        <f t="shared" si="1"/>
        <v>1.0442882983636361</v>
      </c>
      <c r="F78" s="7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164" t="s">
        <v>80</v>
      </c>
      <c r="B79" s="162"/>
      <c r="C79" s="163"/>
      <c r="D79" s="77">
        <f t="shared" ref="D79:E79" si="2">SUM(D72:D78)</f>
        <v>0.28800000000000003</v>
      </c>
      <c r="E79" s="78">
        <f t="shared" si="2"/>
        <v>150.3775149643636</v>
      </c>
      <c r="F79" s="79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168" t="s">
        <v>81</v>
      </c>
      <c r="B80" s="162"/>
      <c r="C80" s="163"/>
      <c r="D80" s="76">
        <v>0.08</v>
      </c>
      <c r="E80" s="74">
        <f>C71*D80</f>
        <v>41.77153193454545</v>
      </c>
      <c r="F80" s="7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164" t="s">
        <v>50</v>
      </c>
      <c r="B81" s="162"/>
      <c r="C81" s="163"/>
      <c r="D81" s="77">
        <f t="shared" ref="D81:E81" si="3">SUM(D79:D80)</f>
        <v>0.36800000000000005</v>
      </c>
      <c r="E81" s="78">
        <f t="shared" si="3"/>
        <v>192.14904689890903</v>
      </c>
      <c r="F81" s="79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3"/>
      <c r="B82" s="23"/>
      <c r="C82" s="23"/>
      <c r="D82" s="23"/>
      <c r="E82" s="23"/>
      <c r="F82" s="2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166" t="s">
        <v>82</v>
      </c>
      <c r="B83" s="162"/>
      <c r="C83" s="162"/>
      <c r="D83" s="162"/>
      <c r="E83" s="163"/>
      <c r="F83" s="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190"/>
      <c r="B84" s="162"/>
      <c r="C84" s="162"/>
      <c r="D84" s="163"/>
      <c r="E84" s="11" t="s">
        <v>61</v>
      </c>
      <c r="F84" s="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168" t="s">
        <v>83</v>
      </c>
      <c r="B85" s="162"/>
      <c r="C85" s="162"/>
      <c r="D85" s="163"/>
      <c r="E85" s="80">
        <f>((D16*C16)*D50)-(E57*E18)*E16</f>
        <v>42.902072727272731</v>
      </c>
      <c r="F85" s="8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168" t="s">
        <v>84</v>
      </c>
      <c r="B86" s="162"/>
      <c r="C86" s="162"/>
      <c r="D86" s="163"/>
      <c r="E86" s="80">
        <f>((C14*D14)*D50)-(((C14*D14)*D50)*E14)</f>
        <v>89.1</v>
      </c>
      <c r="F86" s="8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168" t="s">
        <v>85</v>
      </c>
      <c r="B87" s="162"/>
      <c r="C87" s="162"/>
      <c r="D87" s="163"/>
      <c r="E87" s="80">
        <f>D19</f>
        <v>18.5</v>
      </c>
      <c r="F87" s="8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168" t="s">
        <v>86</v>
      </c>
      <c r="B88" s="162"/>
      <c r="C88" s="162"/>
      <c r="D88" s="163"/>
      <c r="E88" s="80"/>
      <c r="F88" s="8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68" t="s">
        <v>87</v>
      </c>
      <c r="B89" s="162"/>
      <c r="C89" s="162"/>
      <c r="D89" s="163"/>
      <c r="E89" s="80"/>
      <c r="F89" s="8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164" t="s">
        <v>50</v>
      </c>
      <c r="B90" s="162"/>
      <c r="C90" s="162"/>
      <c r="D90" s="163"/>
      <c r="E90" s="82">
        <f>SUM(E85:E89)</f>
        <v>150.50207272727272</v>
      </c>
      <c r="F90" s="8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84"/>
      <c r="B91" s="84"/>
      <c r="C91" s="84"/>
      <c r="D91" s="84"/>
      <c r="E91" s="83"/>
      <c r="F91" s="8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165" t="s">
        <v>88</v>
      </c>
      <c r="B92" s="162"/>
      <c r="C92" s="162"/>
      <c r="D92" s="162"/>
      <c r="E92" s="163"/>
      <c r="F92" s="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165"/>
      <c r="B93" s="162"/>
      <c r="C93" s="162"/>
      <c r="D93" s="163"/>
      <c r="E93" s="11" t="s">
        <v>61</v>
      </c>
      <c r="F93" s="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168" t="s">
        <v>68</v>
      </c>
      <c r="B94" s="162"/>
      <c r="C94" s="162"/>
      <c r="D94" s="163"/>
      <c r="E94" s="85">
        <f>E68</f>
        <v>52.213240090909082</v>
      </c>
      <c r="F94" s="86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168" t="s">
        <v>89</v>
      </c>
      <c r="B95" s="162"/>
      <c r="C95" s="162"/>
      <c r="D95" s="163"/>
      <c r="E95" s="85">
        <f>E81</f>
        <v>192.14904689890903</v>
      </c>
      <c r="F95" s="8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68" t="s">
        <v>82</v>
      </c>
      <c r="B96" s="162"/>
      <c r="C96" s="162"/>
      <c r="D96" s="163"/>
      <c r="E96" s="85">
        <f>E90</f>
        <v>150.50207272727272</v>
      </c>
      <c r="F96" s="86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164" t="s">
        <v>90</v>
      </c>
      <c r="B97" s="162"/>
      <c r="C97" s="162"/>
      <c r="D97" s="163"/>
      <c r="E97" s="51">
        <f>SUM(E94:E96)</f>
        <v>394.86435971709085</v>
      </c>
      <c r="F97" s="87"/>
      <c r="G97" s="28"/>
      <c r="H97" s="28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3"/>
      <c r="B98" s="23"/>
      <c r="C98" s="23"/>
      <c r="D98" s="23"/>
      <c r="E98" s="23"/>
      <c r="F98" s="2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165" t="s">
        <v>91</v>
      </c>
      <c r="B99" s="162"/>
      <c r="C99" s="162"/>
      <c r="D99" s="162"/>
      <c r="E99" s="163"/>
      <c r="F99" s="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60"/>
      <c r="B100" s="62"/>
      <c r="C100" s="62"/>
      <c r="D100" s="62"/>
      <c r="E100" s="88"/>
      <c r="F100" s="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191" t="s">
        <v>92</v>
      </c>
      <c r="B101" s="162"/>
      <c r="C101" s="163"/>
      <c r="D101" s="89" t="s">
        <v>60</v>
      </c>
      <c r="E101" s="90" t="s">
        <v>61</v>
      </c>
      <c r="F101" s="1"/>
      <c r="G101" s="2"/>
      <c r="H101" s="2"/>
      <c r="I101" s="91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68" t="s">
        <v>93</v>
      </c>
      <c r="B102" s="162"/>
      <c r="C102" s="163"/>
      <c r="D102" s="25"/>
      <c r="E102" s="69">
        <f>((E61+(E97-E79))/$D48)*$C24</f>
        <v>23.605553283250149</v>
      </c>
      <c r="F102" s="9"/>
      <c r="G102" s="28"/>
      <c r="H102" s="2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92" t="s">
        <v>94</v>
      </c>
      <c r="B103" s="162"/>
      <c r="C103" s="163"/>
      <c r="D103" s="92">
        <v>0.08</v>
      </c>
      <c r="E103" s="93">
        <f>E102*D103</f>
        <v>1.888444262660012</v>
      </c>
      <c r="F103" s="9"/>
      <c r="G103" s="2"/>
      <c r="H103" s="2"/>
      <c r="I103" s="4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192" t="s">
        <v>95</v>
      </c>
      <c r="B104" s="162"/>
      <c r="C104" s="163"/>
      <c r="D104" s="92">
        <v>0.5</v>
      </c>
      <c r="E104" s="93">
        <f>(((((E61+E68)/C22)*E22)*D103)*D104)*C24</f>
        <v>8.2812062060236364</v>
      </c>
      <c r="F104" s="9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193" t="s">
        <v>96</v>
      </c>
      <c r="B105" s="162"/>
      <c r="C105" s="163"/>
      <c r="D105" s="92"/>
      <c r="E105" s="94">
        <f>SUM(E102:E104)</f>
        <v>33.775203751933802</v>
      </c>
      <c r="F105" s="95"/>
      <c r="G105" s="2"/>
      <c r="H105" s="96"/>
      <c r="I105" s="4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97"/>
      <c r="B106" s="97"/>
      <c r="C106" s="97"/>
      <c r="D106" s="98"/>
      <c r="E106" s="99"/>
      <c r="F106" s="99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191" t="s">
        <v>97</v>
      </c>
      <c r="B107" s="162"/>
      <c r="C107" s="163"/>
      <c r="D107" s="92"/>
      <c r="E107" s="93"/>
      <c r="F107" s="9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168" t="s">
        <v>98</v>
      </c>
      <c r="B108" s="162"/>
      <c r="C108" s="163"/>
      <c r="D108" s="25"/>
      <c r="E108" s="93">
        <f>((((E61+E97)/C22)*E22)/B22)*C25</f>
        <v>28.574277006864332</v>
      </c>
      <c r="F108" s="9"/>
      <c r="G108" s="2"/>
      <c r="H108" s="2"/>
      <c r="I108" s="59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192" t="s">
        <v>99</v>
      </c>
      <c r="B109" s="162"/>
      <c r="C109" s="163"/>
      <c r="D109" s="76">
        <f>D81</f>
        <v>0.36800000000000005</v>
      </c>
      <c r="E109" s="93">
        <f>E108*D109</f>
        <v>10.515333938526075</v>
      </c>
      <c r="F109" s="9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192" t="s">
        <v>100</v>
      </c>
      <c r="B110" s="162"/>
      <c r="C110" s="163"/>
      <c r="D110" s="25"/>
      <c r="E110" s="93">
        <f>(((((E61+E68)/C22)*E22)*D103)*D104)*C25</f>
        <v>8.2812062060236364</v>
      </c>
      <c r="F110" s="9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193" t="s">
        <v>101</v>
      </c>
      <c r="B111" s="162"/>
      <c r="C111" s="163"/>
      <c r="D111" s="25"/>
      <c r="E111" s="94">
        <f>SUM(E108:E110)</f>
        <v>47.370817151414045</v>
      </c>
      <c r="F111" s="9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97"/>
      <c r="B112" s="97"/>
      <c r="C112" s="97"/>
      <c r="D112" s="23"/>
      <c r="E112" s="99"/>
      <c r="F112" s="99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94" t="s">
        <v>102</v>
      </c>
      <c r="B113" s="162"/>
      <c r="C113" s="163"/>
      <c r="D113" s="29"/>
      <c r="E113" s="88" t="s">
        <v>61</v>
      </c>
      <c r="F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195" t="s">
        <v>103</v>
      </c>
      <c r="B114" s="162"/>
      <c r="C114" s="163"/>
      <c r="D114" s="29"/>
      <c r="E114" s="93">
        <f>-E68*C26</f>
        <v>-1.1278059859636362</v>
      </c>
      <c r="F114" s="100"/>
      <c r="G114" s="2"/>
      <c r="H114" s="101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01" t="s">
        <v>104</v>
      </c>
      <c r="B115" s="162"/>
      <c r="C115" s="163"/>
      <c r="D115" s="103"/>
      <c r="E115" s="94">
        <f>SUM(E114)</f>
        <v>-1.1278059859636362</v>
      </c>
      <c r="F115" s="104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02"/>
      <c r="B116" s="105"/>
      <c r="C116" s="106"/>
      <c r="D116" s="103"/>
      <c r="E116" s="107"/>
      <c r="F116" s="104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02" t="s">
        <v>105</v>
      </c>
      <c r="B117" s="162"/>
      <c r="C117" s="162"/>
      <c r="D117" s="163"/>
      <c r="E117" s="88" t="s">
        <v>61</v>
      </c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68" t="s">
        <v>92</v>
      </c>
      <c r="B118" s="162"/>
      <c r="C118" s="162"/>
      <c r="D118" s="163"/>
      <c r="E118" s="94">
        <f>E105</f>
        <v>33.775203751933802</v>
      </c>
      <c r="F118" s="9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68" t="s">
        <v>97</v>
      </c>
      <c r="B119" s="162"/>
      <c r="C119" s="162"/>
      <c r="D119" s="163"/>
      <c r="E119" s="94">
        <f>E111</f>
        <v>47.370817151414045</v>
      </c>
      <c r="F119" s="9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192" t="s">
        <v>102</v>
      </c>
      <c r="B120" s="162"/>
      <c r="C120" s="162"/>
      <c r="D120" s="163"/>
      <c r="E120" s="94">
        <f>E115</f>
        <v>-1.1278059859636362</v>
      </c>
      <c r="F120" s="104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164" t="s">
        <v>106</v>
      </c>
      <c r="B121" s="162"/>
      <c r="C121" s="163"/>
      <c r="D121" s="29"/>
      <c r="E121" s="108">
        <f>SUM(E118:E120)</f>
        <v>80.018214917384213</v>
      </c>
      <c r="F121" s="99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3"/>
      <c r="B122" s="23"/>
      <c r="C122" s="23"/>
      <c r="D122" s="23"/>
      <c r="E122" s="23"/>
      <c r="F122" s="2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65" t="s">
        <v>107</v>
      </c>
      <c r="B123" s="162"/>
      <c r="C123" s="162"/>
      <c r="D123" s="162"/>
      <c r="E123" s="163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166" t="s">
        <v>108</v>
      </c>
      <c r="B124" s="162"/>
      <c r="C124" s="162"/>
      <c r="D124" s="162"/>
      <c r="E124" s="162"/>
      <c r="F124" s="109"/>
      <c r="G124" s="2"/>
      <c r="H124" s="5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196" t="s">
        <v>109</v>
      </c>
      <c r="B125" s="162"/>
      <c r="C125" s="162"/>
      <c r="D125" s="162"/>
      <c r="E125" s="162"/>
      <c r="F125" s="162"/>
      <c r="G125" s="162"/>
      <c r="H125" s="84"/>
      <c r="I125" s="2"/>
      <c r="J125" s="2"/>
      <c r="K125" s="28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" customHeight="1">
      <c r="A126" s="110" t="s">
        <v>7</v>
      </c>
      <c r="B126" s="197" t="s">
        <v>33</v>
      </c>
      <c r="C126" s="197" t="s">
        <v>34</v>
      </c>
      <c r="D126" s="199" t="s">
        <v>110</v>
      </c>
      <c r="E126" s="163"/>
      <c r="F126" s="200" t="s">
        <v>111</v>
      </c>
      <c r="G126" s="162"/>
      <c r="H126" s="16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11">
        <f>(E61+E97+E105)/D50</f>
        <v>179.71409451198673</v>
      </c>
      <c r="B127" s="198"/>
      <c r="C127" s="198"/>
      <c r="D127" s="110" t="s">
        <v>36</v>
      </c>
      <c r="E127" s="110" t="s">
        <v>37</v>
      </c>
      <c r="F127" s="110" t="s">
        <v>36</v>
      </c>
      <c r="G127" s="110" t="s">
        <v>37</v>
      </c>
      <c r="H127" s="112" t="s">
        <v>112</v>
      </c>
      <c r="I127" s="2"/>
      <c r="J127" s="2"/>
      <c r="K127" s="28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13" t="s">
        <v>38</v>
      </c>
      <c r="B128" s="114">
        <v>1</v>
      </c>
      <c r="C128" s="115">
        <v>0</v>
      </c>
      <c r="D128" s="116">
        <v>0.69040000000000001</v>
      </c>
      <c r="E128" s="117">
        <f t="shared" ref="E128:E139" si="4">(B128*C128)*D128</f>
        <v>0</v>
      </c>
      <c r="F128" s="116">
        <v>0.5</v>
      </c>
      <c r="G128" s="118">
        <f t="shared" ref="G128:G139" si="5">(B128*C128)*F128</f>
        <v>0</v>
      </c>
      <c r="H128" s="119">
        <f>(A127*G128)/12</f>
        <v>0</v>
      </c>
      <c r="I128" s="2"/>
      <c r="J128" s="2"/>
      <c r="K128" s="120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" customHeight="1">
      <c r="A129" s="121" t="s">
        <v>39</v>
      </c>
      <c r="B129" s="114">
        <v>1</v>
      </c>
      <c r="C129" s="115">
        <v>1</v>
      </c>
      <c r="D129" s="116">
        <v>1</v>
      </c>
      <c r="E129" s="117">
        <f t="shared" si="4"/>
        <v>1</v>
      </c>
      <c r="F129" s="116">
        <v>1</v>
      </c>
      <c r="G129" s="118">
        <f t="shared" si="5"/>
        <v>1</v>
      </c>
      <c r="H129" s="119">
        <f>(A127*G129)/12</f>
        <v>14.976174542665561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121" t="s">
        <v>40</v>
      </c>
      <c r="B130" s="115">
        <v>0.16420000000000001</v>
      </c>
      <c r="C130" s="115">
        <v>15</v>
      </c>
      <c r="D130" s="116">
        <v>0.69040000000000001</v>
      </c>
      <c r="E130" s="117">
        <f t="shared" si="4"/>
        <v>1.7004552000000002</v>
      </c>
      <c r="F130" s="116">
        <v>0.5</v>
      </c>
      <c r="G130" s="118">
        <f t="shared" si="5"/>
        <v>1.2315</v>
      </c>
      <c r="H130" s="119">
        <f>(A127*G130)/12</f>
        <v>18.443158949292638</v>
      </c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21" t="s">
        <v>41</v>
      </c>
      <c r="B131" s="114">
        <v>1</v>
      </c>
      <c r="C131" s="115">
        <v>5</v>
      </c>
      <c r="D131" s="116">
        <v>0.69040000000000001</v>
      </c>
      <c r="E131" s="117">
        <f t="shared" si="4"/>
        <v>3.452</v>
      </c>
      <c r="F131" s="116">
        <v>0.5</v>
      </c>
      <c r="G131" s="118">
        <f t="shared" si="5"/>
        <v>2.5</v>
      </c>
      <c r="H131" s="119">
        <f>(A127*G131)/12</f>
        <v>37.440436356663902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121" t="s">
        <v>42</v>
      </c>
      <c r="B132" s="115">
        <v>0.15310000000000001</v>
      </c>
      <c r="C132" s="115">
        <v>2</v>
      </c>
      <c r="D132" s="116">
        <v>1</v>
      </c>
      <c r="E132" s="117">
        <f t="shared" si="4"/>
        <v>0.30620000000000003</v>
      </c>
      <c r="F132" s="116">
        <v>1</v>
      </c>
      <c r="G132" s="118">
        <f t="shared" si="5"/>
        <v>0.30620000000000003</v>
      </c>
      <c r="H132" s="119">
        <f>(A127*G132)/12</f>
        <v>4.5857046449641947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121" t="s">
        <v>43</v>
      </c>
      <c r="B133" s="115">
        <v>3.0099999999999998E-2</v>
      </c>
      <c r="C133" s="115">
        <v>2</v>
      </c>
      <c r="D133" s="116">
        <v>0.69040000000000001</v>
      </c>
      <c r="E133" s="117">
        <f t="shared" si="4"/>
        <v>4.1562080000000001E-2</v>
      </c>
      <c r="F133" s="116">
        <v>0.5</v>
      </c>
      <c r="G133" s="118">
        <f t="shared" si="5"/>
        <v>3.0099999999999998E-2</v>
      </c>
      <c r="H133" s="119">
        <f>(A127*G133)/12</f>
        <v>0.45078285373423332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21" t="s">
        <v>44</v>
      </c>
      <c r="B134" s="115">
        <v>1.6299999999999999E-2</v>
      </c>
      <c r="C134" s="115">
        <v>3</v>
      </c>
      <c r="D134" s="116">
        <v>1</v>
      </c>
      <c r="E134" s="117">
        <f t="shared" si="4"/>
        <v>4.8899999999999999E-2</v>
      </c>
      <c r="F134" s="116">
        <v>0.5</v>
      </c>
      <c r="G134" s="118">
        <f t="shared" si="5"/>
        <v>2.445E-2</v>
      </c>
      <c r="H134" s="119">
        <f>(A127*G134)/12</f>
        <v>0.36616746756817298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21" t="s">
        <v>45</v>
      </c>
      <c r="B135" s="114">
        <v>0.02</v>
      </c>
      <c r="C135" s="115">
        <v>1</v>
      </c>
      <c r="D135" s="116">
        <v>1</v>
      </c>
      <c r="E135" s="117">
        <f t="shared" si="4"/>
        <v>0.02</v>
      </c>
      <c r="F135" s="116">
        <v>1</v>
      </c>
      <c r="G135" s="118">
        <f t="shared" si="5"/>
        <v>0.02</v>
      </c>
      <c r="H135" s="119">
        <f>(A127*G135)/12</f>
        <v>0.29952349085331126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121" t="s">
        <v>46</v>
      </c>
      <c r="B136" s="114">
        <v>4.0000000000000001E-3</v>
      </c>
      <c r="C136" s="115">
        <v>1</v>
      </c>
      <c r="D136" s="116">
        <v>1</v>
      </c>
      <c r="E136" s="117">
        <f t="shared" si="4"/>
        <v>4.0000000000000001E-3</v>
      </c>
      <c r="F136" s="116">
        <v>1</v>
      </c>
      <c r="G136" s="118">
        <f t="shared" si="5"/>
        <v>4.0000000000000001E-3</v>
      </c>
      <c r="H136" s="119">
        <f>(A127*G136)/12</f>
        <v>5.9904698170662241E-2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121" t="s">
        <v>47</v>
      </c>
      <c r="B137" s="114">
        <v>4.2000000000000003E-2</v>
      </c>
      <c r="C137" s="115">
        <v>20</v>
      </c>
      <c r="D137" s="116">
        <v>0.69040000000000001</v>
      </c>
      <c r="E137" s="117">
        <f t="shared" si="4"/>
        <v>0.57993600000000012</v>
      </c>
      <c r="F137" s="116">
        <v>0.5</v>
      </c>
      <c r="G137" s="118">
        <f t="shared" si="5"/>
        <v>0.42000000000000004</v>
      </c>
      <c r="H137" s="119">
        <f>(A127*G137)/12</f>
        <v>6.2899933079195369</v>
      </c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21" t="s">
        <v>48</v>
      </c>
      <c r="B138" s="115">
        <v>3.8E-3</v>
      </c>
      <c r="C138" s="115">
        <v>180</v>
      </c>
      <c r="D138" s="116">
        <v>0.69040000000000001</v>
      </c>
      <c r="E138" s="117">
        <f t="shared" si="4"/>
        <v>0.47223360000000003</v>
      </c>
      <c r="F138" s="116">
        <v>0.5</v>
      </c>
      <c r="G138" s="118">
        <f t="shared" si="5"/>
        <v>0.34200000000000003</v>
      </c>
      <c r="H138" s="119">
        <f>(A127*G138)/12</f>
        <v>5.1218516935916218</v>
      </c>
      <c r="I138" s="2"/>
      <c r="J138" s="12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121" t="s">
        <v>49</v>
      </c>
      <c r="B139" s="115">
        <v>2.9999999999999997E-4</v>
      </c>
      <c r="C139" s="115">
        <v>6</v>
      </c>
      <c r="D139" s="116">
        <v>1</v>
      </c>
      <c r="E139" s="117">
        <f t="shared" si="4"/>
        <v>1.8E-3</v>
      </c>
      <c r="F139" s="116">
        <v>1</v>
      </c>
      <c r="G139" s="118">
        <f t="shared" si="5"/>
        <v>1.8E-3</v>
      </c>
      <c r="H139" s="119">
        <f>(A127*G139)/12</f>
        <v>2.6957114176798008E-2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03" t="s">
        <v>50</v>
      </c>
      <c r="B140" s="162"/>
      <c r="C140" s="162"/>
      <c r="D140" s="163"/>
      <c r="E140" s="112">
        <f>SUM(E128:E139)</f>
        <v>7.6270868800000002</v>
      </c>
      <c r="F140" s="123"/>
      <c r="G140" s="124">
        <f t="shared" ref="G140:H140" si="6">SUM(G128:G139)</f>
        <v>5.8800499999999998</v>
      </c>
      <c r="H140" s="125">
        <f t="shared" si="6"/>
        <v>88.060655119600654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165" t="s">
        <v>113</v>
      </c>
      <c r="B141" s="162"/>
      <c r="C141" s="162"/>
      <c r="D141" s="162"/>
      <c r="E141" s="163"/>
      <c r="F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166" t="s">
        <v>114</v>
      </c>
      <c r="B142" s="162"/>
      <c r="C142" s="162"/>
      <c r="D142" s="163"/>
      <c r="E142" s="29"/>
      <c r="F142" s="2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126" t="s">
        <v>115</v>
      </c>
      <c r="B143" s="126" t="s">
        <v>116</v>
      </c>
      <c r="C143" s="12" t="s">
        <v>112</v>
      </c>
      <c r="D143" s="12" t="s">
        <v>117</v>
      </c>
      <c r="E143" s="11" t="s">
        <v>61</v>
      </c>
      <c r="F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81.75" customHeight="1">
      <c r="A144" s="127" t="s">
        <v>118</v>
      </c>
      <c r="B144" s="128">
        <v>2</v>
      </c>
      <c r="C144" s="129">
        <v>27.83</v>
      </c>
      <c r="D144" s="21">
        <f t="shared" ref="D144:D145" si="7">C144*B144</f>
        <v>55.66</v>
      </c>
      <c r="E144" s="130">
        <f t="shared" ref="E144:E145" si="8">D144/12</f>
        <v>4.6383333333333328</v>
      </c>
      <c r="F144" s="131"/>
      <c r="G144" s="2"/>
      <c r="H144" s="2"/>
      <c r="I144" s="13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95.25" customHeight="1">
      <c r="A145" s="127" t="s">
        <v>119</v>
      </c>
      <c r="B145" s="128">
        <v>1</v>
      </c>
      <c r="C145" s="129">
        <v>157.66999999999999</v>
      </c>
      <c r="D145" s="21">
        <f t="shared" si="7"/>
        <v>157.66999999999999</v>
      </c>
      <c r="E145" s="130">
        <f t="shared" si="8"/>
        <v>13.139166666666666</v>
      </c>
      <c r="F145" s="131"/>
      <c r="G145" s="2"/>
      <c r="H145" s="2"/>
      <c r="I145" s="13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64" t="s">
        <v>120</v>
      </c>
      <c r="B146" s="162"/>
      <c r="C146" s="162"/>
      <c r="D146" s="163"/>
      <c r="E146" s="51">
        <f>SUM(E144:E145)</f>
        <v>17.7775</v>
      </c>
      <c r="F146" s="87"/>
      <c r="G146" s="2"/>
      <c r="H146" s="2"/>
      <c r="I146" s="13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84"/>
      <c r="B147" s="84"/>
      <c r="C147" s="84"/>
      <c r="D147" s="84"/>
      <c r="E147" s="87"/>
      <c r="F147" s="87"/>
      <c r="G147" s="2"/>
      <c r="H147" s="2"/>
      <c r="I147" s="13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84"/>
      <c r="B148" s="84"/>
      <c r="C148" s="84"/>
      <c r="D148" s="84"/>
      <c r="E148" s="23"/>
      <c r="F148" s="2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165" t="s">
        <v>121</v>
      </c>
      <c r="B149" s="162"/>
      <c r="C149" s="162"/>
      <c r="D149" s="163"/>
      <c r="E149" s="11" t="s">
        <v>61</v>
      </c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68" t="s">
        <v>122</v>
      </c>
      <c r="B150" s="162"/>
      <c r="C150" s="162"/>
      <c r="D150" s="163"/>
      <c r="E150" s="130">
        <f>E61</f>
        <v>469.93090909090904</v>
      </c>
      <c r="F150" s="13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68" t="s">
        <v>123</v>
      </c>
      <c r="B151" s="162"/>
      <c r="C151" s="162"/>
      <c r="D151" s="163"/>
      <c r="E151" s="130">
        <f>E97</f>
        <v>394.86435971709085</v>
      </c>
      <c r="F151" s="13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68" t="s">
        <v>124</v>
      </c>
      <c r="B152" s="162"/>
      <c r="C152" s="162"/>
      <c r="D152" s="163"/>
      <c r="E152" s="130">
        <f>E121</f>
        <v>80.018214917384213</v>
      </c>
      <c r="F152" s="13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168" t="s">
        <v>125</v>
      </c>
      <c r="B153" s="162"/>
      <c r="C153" s="162"/>
      <c r="D153" s="163"/>
      <c r="E153" s="130">
        <f>H140</f>
        <v>88.060655119600654</v>
      </c>
      <c r="F153" s="13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68" t="s">
        <v>126</v>
      </c>
      <c r="B154" s="162"/>
      <c r="C154" s="162"/>
      <c r="D154" s="163"/>
      <c r="E154" s="130">
        <f>E146</f>
        <v>17.7775</v>
      </c>
      <c r="F154" s="13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64" t="s">
        <v>120</v>
      </c>
      <c r="B155" s="162"/>
      <c r="C155" s="162"/>
      <c r="D155" s="163"/>
      <c r="E155" s="51">
        <f>SUM(E150:E154)</f>
        <v>1050.6516388449847</v>
      </c>
      <c r="F155" s="87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165" t="s">
        <v>127</v>
      </c>
      <c r="B157" s="162"/>
      <c r="C157" s="162"/>
      <c r="D157" s="162"/>
      <c r="E157" s="163"/>
      <c r="F157" s="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167"/>
      <c r="B158" s="163"/>
      <c r="C158" s="11" t="s">
        <v>128</v>
      </c>
      <c r="D158" s="11" t="s">
        <v>129</v>
      </c>
      <c r="E158" s="11" t="s">
        <v>61</v>
      </c>
      <c r="F158" s="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168" t="s">
        <v>130</v>
      </c>
      <c r="B159" s="163"/>
      <c r="C159" s="65">
        <f>E155</f>
        <v>1050.6516388449847</v>
      </c>
      <c r="D159" s="30">
        <v>0.03</v>
      </c>
      <c r="E159" s="65">
        <f t="shared" ref="E159:E160" si="9">C159*D159</f>
        <v>31.519549165349542</v>
      </c>
      <c r="F159" s="66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168" t="s">
        <v>131</v>
      </c>
      <c r="B160" s="163"/>
      <c r="C160" s="65">
        <f>E155+E159</f>
        <v>1082.1711880103344</v>
      </c>
      <c r="D160" s="30">
        <v>3.7900000000000003E-2</v>
      </c>
      <c r="E160" s="65">
        <f t="shared" si="9"/>
        <v>41.014288025591675</v>
      </c>
      <c r="F160" s="66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6"/>
      <c r="B161" s="134"/>
      <c r="C161" s="134"/>
      <c r="D161" s="134"/>
      <c r="E161" s="135"/>
      <c r="F161" s="66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166" t="s">
        <v>132</v>
      </c>
      <c r="B162" s="162"/>
      <c r="C162" s="162"/>
      <c r="D162" s="162"/>
      <c r="E162" s="163"/>
      <c r="F162" s="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68" t="s">
        <v>133</v>
      </c>
      <c r="B163" s="163"/>
      <c r="C163" s="130">
        <f>(C160+E160)/((100-6.94)/100)</f>
        <v>1206.9476424198647</v>
      </c>
      <c r="D163" s="30">
        <v>6.4999999999999997E-3</v>
      </c>
      <c r="E163" s="136">
        <f t="shared" ref="E163:E165" si="10">C163*D163</f>
        <v>7.8451596757291204</v>
      </c>
      <c r="F163" s="137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168" t="s">
        <v>134</v>
      </c>
      <c r="B164" s="163"/>
      <c r="C164" s="130">
        <f>(C160+E160)/((100-6.94)/100)</f>
        <v>1206.9476424198647</v>
      </c>
      <c r="D164" s="30">
        <v>0.03</v>
      </c>
      <c r="E164" s="136">
        <f t="shared" si="10"/>
        <v>36.208429272595936</v>
      </c>
      <c r="F164" s="137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168" t="s">
        <v>135</v>
      </c>
      <c r="B165" s="163"/>
      <c r="C165" s="130">
        <f>(C160+E160)/((100-6.94)/100)</f>
        <v>1206.9476424198647</v>
      </c>
      <c r="D165" s="30">
        <v>0.03</v>
      </c>
      <c r="E165" s="136">
        <f t="shared" si="10"/>
        <v>36.208429272595936</v>
      </c>
      <c r="F165" s="137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164" t="s">
        <v>136</v>
      </c>
      <c r="B166" s="162"/>
      <c r="C166" s="163"/>
      <c r="D166" s="77">
        <f t="shared" ref="D166:E166" si="11">SUM(D163:D165)</f>
        <v>6.6500000000000004E-2</v>
      </c>
      <c r="E166" s="51">
        <f t="shared" si="11"/>
        <v>80.262018220920993</v>
      </c>
      <c r="F166" s="87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164" t="s">
        <v>137</v>
      </c>
      <c r="B167" s="162"/>
      <c r="C167" s="162"/>
      <c r="D167" s="138">
        <f t="shared" ref="D167:E167" si="12">D159+D160+D166</f>
        <v>0.13440000000000002</v>
      </c>
      <c r="E167" s="78">
        <f t="shared" si="12"/>
        <v>152.79585541186219</v>
      </c>
      <c r="F167" s="79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165" t="s">
        <v>138</v>
      </c>
      <c r="B169" s="162"/>
      <c r="C169" s="162"/>
      <c r="D169" s="162"/>
      <c r="E169" s="88" t="s">
        <v>61</v>
      </c>
      <c r="F169" s="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168" t="s">
        <v>122</v>
      </c>
      <c r="B170" s="162"/>
      <c r="C170" s="162"/>
      <c r="D170" s="163"/>
      <c r="E170" s="130">
        <f>E61</f>
        <v>469.93090909090904</v>
      </c>
      <c r="F170" s="13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168" t="s">
        <v>123</v>
      </c>
      <c r="B171" s="162"/>
      <c r="C171" s="162"/>
      <c r="D171" s="163"/>
      <c r="E171" s="130">
        <f>E97</f>
        <v>394.86435971709085</v>
      </c>
      <c r="F171" s="13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168" t="s">
        <v>124</v>
      </c>
      <c r="B172" s="162"/>
      <c r="C172" s="162"/>
      <c r="D172" s="163"/>
      <c r="E172" s="130">
        <f>E121</f>
        <v>80.018214917384213</v>
      </c>
      <c r="F172" s="13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168" t="s">
        <v>125</v>
      </c>
      <c r="B173" s="162"/>
      <c r="C173" s="162"/>
      <c r="D173" s="163"/>
      <c r="E173" s="85">
        <f t="shared" ref="E173:E174" si="13">E153</f>
        <v>88.060655119600654</v>
      </c>
      <c r="F173" s="86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168" t="s">
        <v>126</v>
      </c>
      <c r="B174" s="162"/>
      <c r="C174" s="162"/>
      <c r="D174" s="163"/>
      <c r="E174" s="130">
        <f t="shared" si="13"/>
        <v>17.7775</v>
      </c>
      <c r="F174" s="13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168" t="s">
        <v>139</v>
      </c>
      <c r="B175" s="162"/>
      <c r="C175" s="162"/>
      <c r="D175" s="163"/>
      <c r="E175" s="139">
        <f>E167</f>
        <v>152.79585541186219</v>
      </c>
      <c r="F175" s="140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188" t="s">
        <v>140</v>
      </c>
      <c r="B176" s="162"/>
      <c r="C176" s="162"/>
      <c r="D176" s="163"/>
      <c r="E176" s="141">
        <f>SUM(E170:E175)</f>
        <v>1203.447494256847</v>
      </c>
      <c r="F176" s="142"/>
      <c r="G176" s="59"/>
      <c r="H176" s="100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pans="1:26" ht="15.75" customHeight="1">
      <c r="A177" s="143"/>
      <c r="B177" s="143"/>
      <c r="C177" s="143"/>
      <c r="D177" s="143"/>
      <c r="E177" s="142"/>
      <c r="F177" s="142"/>
      <c r="G177" s="59"/>
      <c r="H177" s="100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6" ht="15.75" customHeight="1">
      <c r="A178" s="189" t="s">
        <v>141</v>
      </c>
      <c r="B178" s="163"/>
      <c r="C178" s="145" t="s">
        <v>142</v>
      </c>
      <c r="D178" s="146" t="s">
        <v>143</v>
      </c>
      <c r="E178" s="144" t="s">
        <v>144</v>
      </c>
      <c r="F178" s="147"/>
      <c r="G178" s="59"/>
      <c r="H178" s="100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6" ht="15.75" customHeight="1">
      <c r="A179" s="189" t="s">
        <v>145</v>
      </c>
      <c r="B179" s="163"/>
      <c r="C179" s="145">
        <v>1</v>
      </c>
      <c r="D179" s="69">
        <f>E176/5</f>
        <v>240.68949885136939</v>
      </c>
      <c r="E179" s="148">
        <f>D179/12</f>
        <v>20.057458237614117</v>
      </c>
      <c r="F179" s="149">
        <f>E179*12</f>
        <v>240.68949885136942</v>
      </c>
      <c r="G179" s="59"/>
      <c r="H179" s="100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6" ht="15.75" customHeight="1">
      <c r="A180" s="150"/>
      <c r="B180" s="150"/>
      <c r="C180" s="150"/>
      <c r="D180" s="150"/>
      <c r="E180" s="142"/>
      <c r="F180" s="142"/>
      <c r="G180" s="59"/>
      <c r="H180" s="100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pans="1:26" ht="15.75" customHeight="1">
      <c r="A181" s="150"/>
      <c r="B181" s="150"/>
      <c r="C181" s="150"/>
      <c r="D181" s="150"/>
      <c r="E181" s="142"/>
      <c r="F181" s="142"/>
      <c r="G181" s="59"/>
      <c r="H181" s="100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pans="1:26" ht="15.75" customHeight="1">
      <c r="A182" s="150"/>
      <c r="B182" s="150"/>
      <c r="C182" s="150"/>
      <c r="D182" s="150"/>
      <c r="E182" s="142"/>
      <c r="F182" s="142"/>
      <c r="G182" s="59"/>
      <c r="H182" s="100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pans="1:26" ht="15.75" customHeight="1">
      <c r="A183" s="150"/>
      <c r="B183" s="150"/>
      <c r="C183" s="150"/>
      <c r="D183" s="150"/>
      <c r="E183" s="142"/>
      <c r="F183" s="142"/>
      <c r="G183" s="59"/>
      <c r="H183" s="100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pans="1:26" ht="15.75" customHeight="1">
      <c r="A184" s="150"/>
      <c r="B184" s="150"/>
      <c r="C184" s="150"/>
      <c r="D184" s="150"/>
      <c r="E184" s="142"/>
      <c r="F184" s="142"/>
      <c r="G184" s="2"/>
      <c r="H184" s="9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33">
    <mergeCell ref="A140:D140"/>
    <mergeCell ref="A141:E141"/>
    <mergeCell ref="A142:D142"/>
    <mergeCell ref="A146:D146"/>
    <mergeCell ref="A149:D149"/>
    <mergeCell ref="A150:D150"/>
    <mergeCell ref="A151:D151"/>
    <mergeCell ref="A110:C110"/>
    <mergeCell ref="A111:C111"/>
    <mergeCell ref="A113:C113"/>
    <mergeCell ref="A114:C114"/>
    <mergeCell ref="A124:E124"/>
    <mergeCell ref="A125:G125"/>
    <mergeCell ref="B126:B127"/>
    <mergeCell ref="C126:C127"/>
    <mergeCell ref="D126:E126"/>
    <mergeCell ref="F126:H126"/>
    <mergeCell ref="A115:C115"/>
    <mergeCell ref="A117:D117"/>
    <mergeCell ref="A118:D118"/>
    <mergeCell ref="A119:D119"/>
    <mergeCell ref="A120:D120"/>
    <mergeCell ref="A121:C121"/>
    <mergeCell ref="A123:E123"/>
    <mergeCell ref="A99:E99"/>
    <mergeCell ref="A101:C101"/>
    <mergeCell ref="A102:C102"/>
    <mergeCell ref="A103:C103"/>
    <mergeCell ref="A104:C104"/>
    <mergeCell ref="A105:C105"/>
    <mergeCell ref="A107:C107"/>
    <mergeCell ref="A108:C108"/>
    <mergeCell ref="A109:C109"/>
    <mergeCell ref="A162:E162"/>
    <mergeCell ref="A163:B163"/>
    <mergeCell ref="A164:B164"/>
    <mergeCell ref="A165:B165"/>
    <mergeCell ref="A166:C166"/>
    <mergeCell ref="A167:C167"/>
    <mergeCell ref="A176:D176"/>
    <mergeCell ref="A178:B178"/>
    <mergeCell ref="A179:B179"/>
    <mergeCell ref="A169:D169"/>
    <mergeCell ref="A170:D170"/>
    <mergeCell ref="A171:D171"/>
    <mergeCell ref="A172:D172"/>
    <mergeCell ref="A173:D173"/>
    <mergeCell ref="A174:D174"/>
    <mergeCell ref="A175:D175"/>
    <mergeCell ref="A80:C80"/>
    <mergeCell ref="A152:D152"/>
    <mergeCell ref="A153:D153"/>
    <mergeCell ref="A154:D154"/>
    <mergeCell ref="A155:D155"/>
    <mergeCell ref="A157:E157"/>
    <mergeCell ref="A158:B158"/>
    <mergeCell ref="A159:B159"/>
    <mergeCell ref="A160:B160"/>
    <mergeCell ref="A81:C81"/>
    <mergeCell ref="A83:E83"/>
    <mergeCell ref="A84:D84"/>
    <mergeCell ref="A85:D85"/>
    <mergeCell ref="A86:D86"/>
    <mergeCell ref="A87:D87"/>
    <mergeCell ref="A88:D88"/>
    <mergeCell ref="A89:D89"/>
    <mergeCell ref="A90:D90"/>
    <mergeCell ref="A92:E92"/>
    <mergeCell ref="A93:D93"/>
    <mergeCell ref="A94:D94"/>
    <mergeCell ref="A95:D95"/>
    <mergeCell ref="A96:D96"/>
    <mergeCell ref="A97:D97"/>
    <mergeCell ref="A51:C51"/>
    <mergeCell ref="A53:E53"/>
    <mergeCell ref="A55:E55"/>
    <mergeCell ref="A74:C74"/>
    <mergeCell ref="A75:C75"/>
    <mergeCell ref="A76:C76"/>
    <mergeCell ref="A77:C77"/>
    <mergeCell ref="A78:C78"/>
    <mergeCell ref="A79:C79"/>
    <mergeCell ref="C30:C31"/>
    <mergeCell ref="D30:E30"/>
    <mergeCell ref="A44:D44"/>
    <mergeCell ref="A46:C46"/>
    <mergeCell ref="A47:C47"/>
    <mergeCell ref="A48:C48"/>
    <mergeCell ref="A49:C49"/>
    <mergeCell ref="A50:C50"/>
    <mergeCell ref="I50:L50"/>
    <mergeCell ref="A1:E1"/>
    <mergeCell ref="A2:E2"/>
    <mergeCell ref="B3:D3"/>
    <mergeCell ref="A4:E4"/>
    <mergeCell ref="A5:B5"/>
    <mergeCell ref="C5:E5"/>
    <mergeCell ref="C6:E6"/>
    <mergeCell ref="A6:B6"/>
    <mergeCell ref="A7:B7"/>
    <mergeCell ref="A68:D68"/>
    <mergeCell ref="A70:E70"/>
    <mergeCell ref="A71:B71"/>
    <mergeCell ref="A72:C72"/>
    <mergeCell ref="A73:C73"/>
    <mergeCell ref="C7:E7"/>
    <mergeCell ref="C8:E8"/>
    <mergeCell ref="C9:E9"/>
    <mergeCell ref="C10:E10"/>
    <mergeCell ref="C11:E11"/>
    <mergeCell ref="A8:B8"/>
    <mergeCell ref="A9:B9"/>
    <mergeCell ref="A10:B10"/>
    <mergeCell ref="A13:B13"/>
    <mergeCell ref="A14:B14"/>
    <mergeCell ref="A15:B15"/>
    <mergeCell ref="A16:B16"/>
    <mergeCell ref="A19:B19"/>
    <mergeCell ref="A21:B21"/>
    <mergeCell ref="A23:C23"/>
    <mergeCell ref="A26:B26"/>
    <mergeCell ref="A29:E29"/>
    <mergeCell ref="A30:A31"/>
    <mergeCell ref="B30:B31"/>
    <mergeCell ref="A57:C57"/>
    <mergeCell ref="A58:C58"/>
    <mergeCell ref="A60:C60"/>
    <mergeCell ref="A61:D61"/>
    <mergeCell ref="A63:E63"/>
    <mergeCell ref="A64:E64"/>
    <mergeCell ref="A65:C65"/>
    <mergeCell ref="A66:C66"/>
    <mergeCell ref="A67:C67"/>
  </mergeCells>
  <pageMargins left="0.51181102362204722" right="0.51181102362204722" top="0.78740157480314965" bottom="0.45005715011430031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defaultColWidth="14.42578125" defaultRowHeight="15" customHeight="1"/>
  <cols>
    <col min="1" max="1" width="20.7109375" customWidth="1"/>
    <col min="2" max="2" width="12.140625" customWidth="1"/>
    <col min="3" max="3" width="10.140625" customWidth="1"/>
    <col min="4" max="4" width="10.85546875" customWidth="1"/>
    <col min="5" max="5" width="11.140625" customWidth="1"/>
    <col min="6" max="6" width="11" customWidth="1"/>
    <col min="7" max="7" width="8.7109375" customWidth="1"/>
    <col min="8" max="8" width="9.28515625" customWidth="1"/>
    <col min="9" max="9" width="16.28515625" customWidth="1"/>
    <col min="10" max="11" width="15.5703125" customWidth="1"/>
    <col min="12" max="12" width="11.5703125" customWidth="1"/>
    <col min="13" max="13" width="16.85546875" customWidth="1"/>
    <col min="14" max="18" width="9.140625" customWidth="1"/>
    <col min="19" max="26" width="8.7109375" customWidth="1"/>
  </cols>
  <sheetData>
    <row r="1" spans="1:26">
      <c r="A1" s="170" t="s">
        <v>0</v>
      </c>
      <c r="B1" s="171"/>
      <c r="C1" s="171"/>
      <c r="D1" s="171"/>
      <c r="E1" s="17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>
      <c r="A2" s="172" t="s">
        <v>146</v>
      </c>
      <c r="B2" s="171"/>
      <c r="C2" s="171"/>
      <c r="D2" s="171"/>
      <c r="E2" s="171"/>
      <c r="F2" s="3"/>
      <c r="G2" s="4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>
      <c r="A3" s="173"/>
      <c r="B3" s="174"/>
      <c r="C3" s="174"/>
      <c r="D3" s="174"/>
      <c r="E3" s="17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166" t="s">
        <v>2</v>
      </c>
      <c r="B4" s="162"/>
      <c r="C4" s="162"/>
      <c r="D4" s="162"/>
      <c r="E4" s="163"/>
      <c r="F4" s="5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168" t="s">
        <v>3</v>
      </c>
      <c r="B5" s="163"/>
      <c r="C5" s="168" t="s">
        <v>4</v>
      </c>
      <c r="D5" s="162"/>
      <c r="E5" s="163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168" t="s">
        <v>5</v>
      </c>
      <c r="B6" s="163"/>
      <c r="C6" s="168" t="s">
        <v>6</v>
      </c>
      <c r="D6" s="162"/>
      <c r="E6" s="163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168" t="s">
        <v>7</v>
      </c>
      <c r="B7" s="163"/>
      <c r="C7" s="168" t="s">
        <v>8</v>
      </c>
      <c r="D7" s="162"/>
      <c r="E7" s="163"/>
      <c r="F7" s="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168" t="s">
        <v>9</v>
      </c>
      <c r="B8" s="163"/>
      <c r="C8" s="168">
        <v>5174</v>
      </c>
      <c r="D8" s="162"/>
      <c r="E8" s="163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168" t="s">
        <v>10</v>
      </c>
      <c r="B9" s="163"/>
      <c r="C9" s="168" t="s">
        <v>11</v>
      </c>
      <c r="D9" s="162"/>
      <c r="E9" s="163"/>
      <c r="F9" s="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168" t="s">
        <v>12</v>
      </c>
      <c r="B10" s="163"/>
      <c r="C10" s="168" t="s">
        <v>13</v>
      </c>
      <c r="D10" s="162"/>
      <c r="E10" s="163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7" t="s">
        <v>147</v>
      </c>
      <c r="B11" s="8">
        <v>180</v>
      </c>
      <c r="C11" s="169">
        <v>1723.08</v>
      </c>
      <c r="D11" s="162"/>
      <c r="E11" s="163"/>
      <c r="F11" s="6"/>
      <c r="G11" s="2"/>
      <c r="H11" s="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6"/>
      <c r="B12" s="6"/>
      <c r="C12" s="10"/>
      <c r="D12" s="6"/>
      <c r="E12" s="6"/>
      <c r="F12" s="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168" t="s">
        <v>15</v>
      </c>
      <c r="B13" s="163"/>
      <c r="C13" s="11" t="s">
        <v>16</v>
      </c>
      <c r="D13" s="11" t="s">
        <v>17</v>
      </c>
      <c r="E13" s="11" t="s">
        <v>18</v>
      </c>
      <c r="F13" s="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175"/>
      <c r="B14" s="176"/>
      <c r="C14" s="12">
        <v>1</v>
      </c>
      <c r="D14" s="13">
        <v>22</v>
      </c>
      <c r="E14" s="14">
        <v>0.19</v>
      </c>
      <c r="F14" s="1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168" t="s">
        <v>19</v>
      </c>
      <c r="B15" s="163"/>
      <c r="C15" s="11" t="s">
        <v>16</v>
      </c>
      <c r="D15" s="11" t="s">
        <v>17</v>
      </c>
      <c r="E15" s="11" t="s">
        <v>18</v>
      </c>
      <c r="F15" s="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177"/>
      <c r="B16" s="163"/>
      <c r="C16" s="12">
        <v>2</v>
      </c>
      <c r="D16" s="17">
        <v>5.7</v>
      </c>
      <c r="E16" s="18">
        <v>0.06</v>
      </c>
      <c r="F16" s="1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16"/>
      <c r="B17" s="20"/>
      <c r="C17" s="12"/>
      <c r="D17" s="21"/>
      <c r="E17" s="18" t="s">
        <v>20</v>
      </c>
      <c r="F17" s="1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16"/>
      <c r="B18" s="20"/>
      <c r="C18" s="12"/>
      <c r="D18" s="21"/>
      <c r="E18" s="18">
        <v>0.5</v>
      </c>
      <c r="F18" s="1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168" t="s">
        <v>21</v>
      </c>
      <c r="B19" s="163"/>
      <c r="C19" s="12"/>
      <c r="D19" s="17">
        <v>18.5</v>
      </c>
      <c r="E19" s="12"/>
      <c r="F19" s="2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5"/>
      <c r="B20" s="5"/>
      <c r="C20" s="23"/>
      <c r="D20" s="23"/>
      <c r="E20" s="23"/>
      <c r="F20" s="2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166" t="s">
        <v>22</v>
      </c>
      <c r="B21" s="163"/>
      <c r="C21" s="24" t="s">
        <v>23</v>
      </c>
      <c r="D21" s="24" t="s">
        <v>24</v>
      </c>
      <c r="E21" s="11" t="s">
        <v>25</v>
      </c>
      <c r="F21" s="3"/>
      <c r="G21" s="2"/>
      <c r="H21" s="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5" t="s">
        <v>26</v>
      </c>
      <c r="B22" s="26">
        <v>12</v>
      </c>
      <c r="C22" s="27">
        <v>30</v>
      </c>
      <c r="D22" s="26">
        <v>0</v>
      </c>
      <c r="E22" s="12">
        <f>C22+D22</f>
        <v>30</v>
      </c>
      <c r="F22" s="22"/>
      <c r="G22" s="2"/>
      <c r="H22" s="2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167" t="s">
        <v>27</v>
      </c>
      <c r="B23" s="162"/>
      <c r="C23" s="163"/>
      <c r="D23" s="29"/>
      <c r="E23" s="29"/>
      <c r="F23" s="23"/>
      <c r="G23" s="2"/>
      <c r="H23" s="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9" t="s">
        <v>28</v>
      </c>
      <c r="B24" s="29"/>
      <c r="C24" s="30">
        <v>0.39650000000000002</v>
      </c>
      <c r="D24" s="29"/>
      <c r="E24" s="29"/>
      <c r="F24" s="23"/>
      <c r="G24" s="2"/>
      <c r="H24" s="3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5" t="s">
        <v>29</v>
      </c>
      <c r="B25" s="29"/>
      <c r="C25" s="30">
        <v>0.39650000000000002</v>
      </c>
      <c r="D25" s="29"/>
      <c r="E25" s="29"/>
      <c r="F25" s="23"/>
      <c r="G25" s="2"/>
      <c r="H25" s="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68" t="s">
        <v>30</v>
      </c>
      <c r="B26" s="163"/>
      <c r="C26" s="30">
        <v>2.1600000000000001E-2</v>
      </c>
      <c r="D26" s="29"/>
      <c r="E26" s="29"/>
      <c r="F26" s="2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9" t="s">
        <v>31</v>
      </c>
      <c r="B27" s="29"/>
      <c r="C27" s="30">
        <v>0.18540000000000001</v>
      </c>
      <c r="D27" s="29"/>
      <c r="E27" s="29"/>
      <c r="F27" s="23"/>
      <c r="G27" s="2"/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32"/>
      <c r="B28" s="33"/>
      <c r="C28" s="34"/>
      <c r="D28" s="33"/>
      <c r="E28" s="33"/>
      <c r="F28" s="2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178" t="s">
        <v>32</v>
      </c>
      <c r="B29" s="179"/>
      <c r="C29" s="179"/>
      <c r="D29" s="179"/>
      <c r="E29" s="179"/>
      <c r="F29" s="35"/>
      <c r="G29" s="2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80" t="s">
        <v>7</v>
      </c>
      <c r="B30" s="180" t="s">
        <v>33</v>
      </c>
      <c r="C30" s="180" t="s">
        <v>34</v>
      </c>
      <c r="D30" s="182" t="s">
        <v>35</v>
      </c>
      <c r="E30" s="183"/>
      <c r="F30" s="3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181"/>
      <c r="B31" s="181"/>
      <c r="C31" s="181"/>
      <c r="D31" s="37" t="s">
        <v>36</v>
      </c>
      <c r="E31" s="37" t="s">
        <v>37</v>
      </c>
      <c r="F31" s="36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38" t="s">
        <v>38</v>
      </c>
      <c r="B32" s="39">
        <v>1</v>
      </c>
      <c r="C32" s="39">
        <v>30</v>
      </c>
      <c r="D32" s="40">
        <v>0.69040000000000001</v>
      </c>
      <c r="E32" s="41">
        <v>20.712299999999999</v>
      </c>
      <c r="F32" s="4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43" t="s">
        <v>39</v>
      </c>
      <c r="B33" s="39">
        <v>1</v>
      </c>
      <c r="C33" s="39">
        <v>1</v>
      </c>
      <c r="D33" s="40">
        <v>1</v>
      </c>
      <c r="E33" s="151">
        <v>1</v>
      </c>
      <c r="F33" s="44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43" t="s">
        <v>40</v>
      </c>
      <c r="B34" s="39">
        <v>0.16420000000000001</v>
      </c>
      <c r="C34" s="39">
        <v>15</v>
      </c>
      <c r="D34" s="40">
        <v>0.69040000000000001</v>
      </c>
      <c r="E34" s="151">
        <v>1.7</v>
      </c>
      <c r="F34" s="44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43" t="s">
        <v>41</v>
      </c>
      <c r="B35" s="39">
        <v>1</v>
      </c>
      <c r="C35" s="39">
        <v>5</v>
      </c>
      <c r="D35" s="40">
        <v>0.69040000000000001</v>
      </c>
      <c r="E35" s="41">
        <v>3.4521000000000002</v>
      </c>
      <c r="F35" s="4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43" t="s">
        <v>42</v>
      </c>
      <c r="B36" s="39">
        <v>0.15310000000000001</v>
      </c>
      <c r="C36" s="39">
        <v>2</v>
      </c>
      <c r="D36" s="40">
        <v>1</v>
      </c>
      <c r="E36" s="41">
        <v>0.30630000000000002</v>
      </c>
      <c r="F36" s="4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43" t="s">
        <v>43</v>
      </c>
      <c r="B37" s="39">
        <v>3.0099999999999998E-2</v>
      </c>
      <c r="C37" s="39">
        <v>2</v>
      </c>
      <c r="D37" s="40">
        <v>0.69040000000000001</v>
      </c>
      <c r="E37" s="41">
        <v>4.1500000000000002E-2</v>
      </c>
      <c r="F37" s="4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43" t="s">
        <v>44</v>
      </c>
      <c r="B38" s="39">
        <v>1.6299999999999999E-2</v>
      </c>
      <c r="C38" s="39">
        <v>3</v>
      </c>
      <c r="D38" s="40">
        <v>1</v>
      </c>
      <c r="E38" s="41">
        <v>4.8899999999999999E-2</v>
      </c>
      <c r="F38" s="4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43" t="s">
        <v>45</v>
      </c>
      <c r="B39" s="39">
        <v>0.02</v>
      </c>
      <c r="C39" s="39">
        <v>1</v>
      </c>
      <c r="D39" s="40">
        <v>1</v>
      </c>
      <c r="E39" s="151">
        <v>0.02</v>
      </c>
      <c r="F39" s="44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45" t="s">
        <v>46</v>
      </c>
      <c r="B40" s="46">
        <v>4.0000000000000001E-3</v>
      </c>
      <c r="C40" s="46">
        <v>1</v>
      </c>
      <c r="D40" s="47">
        <v>1</v>
      </c>
      <c r="E40" s="152">
        <v>4.0000000000000001E-3</v>
      </c>
      <c r="F40" s="44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48" t="s">
        <v>47</v>
      </c>
      <c r="B41" s="49">
        <v>4.2000000000000003E-2</v>
      </c>
      <c r="C41" s="49">
        <v>20</v>
      </c>
      <c r="D41" s="50">
        <v>0.69040000000000001</v>
      </c>
      <c r="E41" s="153">
        <v>0.06</v>
      </c>
      <c r="F41" s="44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43" t="s">
        <v>48</v>
      </c>
      <c r="B42" s="39">
        <v>3.8E-3</v>
      </c>
      <c r="C42" s="39">
        <v>180</v>
      </c>
      <c r="D42" s="40">
        <v>0.69040000000000001</v>
      </c>
      <c r="E42" s="151">
        <v>3.282</v>
      </c>
      <c r="F42" s="4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45" t="s">
        <v>49</v>
      </c>
      <c r="B43" s="46">
        <v>2.9999999999999997E-4</v>
      </c>
      <c r="C43" s="46">
        <v>6</v>
      </c>
      <c r="D43" s="47">
        <v>1</v>
      </c>
      <c r="E43" s="154">
        <v>1.32E-2</v>
      </c>
      <c r="F43" s="4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164" t="s">
        <v>50</v>
      </c>
      <c r="B44" s="162"/>
      <c r="C44" s="162"/>
      <c r="D44" s="163"/>
      <c r="E44" s="103">
        <f>SUM(E32:E43)</f>
        <v>30.6403</v>
      </c>
      <c r="F44" s="4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52"/>
      <c r="B45" s="53"/>
      <c r="C45" s="53"/>
      <c r="D45" s="53"/>
      <c r="E45" s="4"/>
      <c r="F45" s="4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167" t="s">
        <v>51</v>
      </c>
      <c r="B46" s="162"/>
      <c r="C46" s="163"/>
      <c r="D46" s="54">
        <v>0.58330000000000004</v>
      </c>
      <c r="E46" s="4"/>
      <c r="F46" s="4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67" t="s">
        <v>52</v>
      </c>
      <c r="B47" s="162"/>
      <c r="C47" s="163"/>
      <c r="D47" s="55">
        <v>0.08</v>
      </c>
      <c r="E47" s="4"/>
      <c r="F47" s="4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84" t="s">
        <v>53</v>
      </c>
      <c r="B48" s="162"/>
      <c r="C48" s="163"/>
      <c r="D48" s="56">
        <v>12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185" t="s">
        <v>54</v>
      </c>
      <c r="B49" s="162"/>
      <c r="C49" s="163"/>
      <c r="D49" s="57">
        <v>252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168" t="s">
        <v>55</v>
      </c>
      <c r="B50" s="162"/>
      <c r="C50" s="163"/>
      <c r="D50" s="57">
        <v>15</v>
      </c>
      <c r="E50" s="2"/>
      <c r="F50" s="2"/>
      <c r="G50" s="2"/>
      <c r="H50" s="2"/>
      <c r="I50" s="186"/>
      <c r="J50" s="171"/>
      <c r="K50" s="171"/>
      <c r="L50" s="17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168" t="s">
        <v>56</v>
      </c>
      <c r="B51" s="162"/>
      <c r="C51" s="163"/>
      <c r="D51" s="58">
        <v>180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165" t="s">
        <v>148</v>
      </c>
      <c r="B53" s="162"/>
      <c r="C53" s="162"/>
      <c r="D53" s="162"/>
      <c r="E53" s="163"/>
      <c r="F53" s="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61"/>
      <c r="B54" s="61"/>
      <c r="C54" s="61"/>
      <c r="D54" s="61"/>
      <c r="E54" s="61"/>
      <c r="F54" s="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187" t="s">
        <v>58</v>
      </c>
      <c r="B55" s="162"/>
      <c r="C55" s="162"/>
      <c r="D55" s="162"/>
      <c r="E55" s="163"/>
      <c r="F55" s="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60"/>
      <c r="B56" s="155">
        <f>D51</f>
        <v>180</v>
      </c>
      <c r="C56" s="63" t="s">
        <v>59</v>
      </c>
      <c r="D56" s="11" t="s">
        <v>60</v>
      </c>
      <c r="E56" s="11" t="s">
        <v>61</v>
      </c>
      <c r="F56" s="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161" t="s">
        <v>62</v>
      </c>
      <c r="B57" s="162"/>
      <c r="C57" s="163"/>
      <c r="D57" s="29"/>
      <c r="E57" s="65">
        <f>(C11/B11)*B56</f>
        <v>1723.08</v>
      </c>
      <c r="F57" s="66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161" t="s">
        <v>63</v>
      </c>
      <c r="B58" s="162"/>
      <c r="C58" s="163"/>
      <c r="D58" s="67">
        <v>0.2</v>
      </c>
      <c r="E58" s="65">
        <f>((E57*D46)*D58)</f>
        <v>201.01451280000003</v>
      </c>
      <c r="F58" s="66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64" t="s">
        <v>64</v>
      </c>
      <c r="B59" s="68"/>
      <c r="C59" s="8"/>
      <c r="D59" s="30">
        <v>1.2E-2</v>
      </c>
      <c r="E59" s="69">
        <f>((E57*D47)*D59)</f>
        <v>1.6541568</v>
      </c>
      <c r="F59" s="28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161" t="s">
        <v>65</v>
      </c>
      <c r="B60" s="162"/>
      <c r="C60" s="163"/>
      <c r="D60" s="29"/>
      <c r="E60" s="65">
        <f>(((E58+E59)/15)*4)</f>
        <v>54.044978560000011</v>
      </c>
      <c r="F60" s="66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164" t="s">
        <v>66</v>
      </c>
      <c r="B61" s="162"/>
      <c r="C61" s="162"/>
      <c r="D61" s="163"/>
      <c r="E61" s="70">
        <f>SUM(E57:E60)</f>
        <v>1979.79364816</v>
      </c>
      <c r="F61" s="71"/>
      <c r="G61" s="10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65" t="s">
        <v>67</v>
      </c>
      <c r="B63" s="162"/>
      <c r="C63" s="162"/>
      <c r="D63" s="162"/>
      <c r="E63" s="163"/>
      <c r="F63" s="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166" t="s">
        <v>68</v>
      </c>
      <c r="B64" s="162"/>
      <c r="C64" s="162"/>
      <c r="D64" s="162"/>
      <c r="E64" s="163"/>
      <c r="F64" s="5"/>
      <c r="G64" s="2"/>
      <c r="H64" s="72"/>
      <c r="I64" s="72"/>
      <c r="J64" s="9"/>
      <c r="K64" s="7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165"/>
      <c r="B65" s="162"/>
      <c r="C65" s="163"/>
      <c r="D65" s="11" t="s">
        <v>60</v>
      </c>
      <c r="E65" s="11" t="s">
        <v>61</v>
      </c>
      <c r="F65" s="3"/>
      <c r="G65" s="2"/>
      <c r="H65" s="9"/>
      <c r="I65" s="9"/>
      <c r="J65" s="73"/>
      <c r="K65" s="2"/>
      <c r="L65" s="2"/>
      <c r="M65" s="72"/>
      <c r="N65" s="2"/>
      <c r="O65" s="2"/>
      <c r="P65" s="2"/>
      <c r="Q65" s="2"/>
      <c r="R65" s="73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167" t="s">
        <v>69</v>
      </c>
      <c r="B66" s="162"/>
      <c r="C66" s="163"/>
      <c r="D66" s="30">
        <f>1/12</f>
        <v>8.3333333333333329E-2</v>
      </c>
      <c r="E66" s="65">
        <f>E61*D66</f>
        <v>164.98280401333332</v>
      </c>
      <c r="F66" s="66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68" t="s">
        <v>70</v>
      </c>
      <c r="B67" s="162"/>
      <c r="C67" s="163"/>
      <c r="D67" s="30">
        <v>0.33329999999999999</v>
      </c>
      <c r="E67" s="65">
        <f>(E61*D67)/12</f>
        <v>54.988768577644002</v>
      </c>
      <c r="F67" s="66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164" t="s">
        <v>50</v>
      </c>
      <c r="B68" s="162"/>
      <c r="C68" s="162"/>
      <c r="D68" s="163"/>
      <c r="E68" s="70">
        <f>SUM(E66:E67)</f>
        <v>219.97157259097733</v>
      </c>
      <c r="F68" s="71"/>
      <c r="G68" s="2"/>
      <c r="H68" s="2"/>
      <c r="I68" s="2"/>
      <c r="J68" s="2"/>
      <c r="K68" s="2"/>
      <c r="L68" s="73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3"/>
      <c r="B69" s="23"/>
      <c r="C69" s="23"/>
      <c r="D69" s="23"/>
      <c r="E69" s="23"/>
      <c r="F69" s="2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166" t="s">
        <v>71</v>
      </c>
      <c r="B70" s="162"/>
      <c r="C70" s="162"/>
      <c r="D70" s="162"/>
      <c r="E70" s="163"/>
      <c r="F70" s="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168" t="s">
        <v>72</v>
      </c>
      <c r="B71" s="163"/>
      <c r="C71" s="65">
        <f>E61+E68</f>
        <v>2199.7652207509773</v>
      </c>
      <c r="D71" s="11" t="s">
        <v>60</v>
      </c>
      <c r="E71" s="11" t="s">
        <v>61</v>
      </c>
      <c r="F71" s="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68" t="s">
        <v>73</v>
      </c>
      <c r="B72" s="162"/>
      <c r="C72" s="163"/>
      <c r="D72" s="30">
        <v>0.2</v>
      </c>
      <c r="E72" s="74">
        <f>C71*D72</f>
        <v>439.95304415019547</v>
      </c>
      <c r="F72" s="7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168" t="s">
        <v>74</v>
      </c>
      <c r="B73" s="162"/>
      <c r="C73" s="163"/>
      <c r="D73" s="30">
        <v>2.5000000000000001E-2</v>
      </c>
      <c r="E73" s="74">
        <f>C71*D73</f>
        <v>54.994130518774433</v>
      </c>
      <c r="F73" s="7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68" t="s">
        <v>75</v>
      </c>
      <c r="B74" s="162"/>
      <c r="C74" s="163"/>
      <c r="D74" s="30">
        <v>0.03</v>
      </c>
      <c r="E74" s="74">
        <f>C71*D74</f>
        <v>65.99295662252932</v>
      </c>
      <c r="F74" s="7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168" t="s">
        <v>76</v>
      </c>
      <c r="B75" s="162"/>
      <c r="C75" s="163"/>
      <c r="D75" s="30">
        <v>1.4999999999999999E-2</v>
      </c>
      <c r="E75" s="74">
        <f>C71*D75</f>
        <v>32.99647831126466</v>
      </c>
      <c r="F75" s="7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168" t="s">
        <v>77</v>
      </c>
      <c r="B76" s="162"/>
      <c r="C76" s="163"/>
      <c r="D76" s="76">
        <v>0.01</v>
      </c>
      <c r="E76" s="74">
        <f>C71*D76</f>
        <v>21.997652207509773</v>
      </c>
      <c r="F76" s="7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168" t="s">
        <v>78</v>
      </c>
      <c r="B77" s="162"/>
      <c r="C77" s="163"/>
      <c r="D77" s="76">
        <v>6.0000000000000001E-3</v>
      </c>
      <c r="E77" s="74">
        <f>C71*D77</f>
        <v>13.198591324505864</v>
      </c>
      <c r="F77" s="7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168" t="s">
        <v>79</v>
      </c>
      <c r="B78" s="162"/>
      <c r="C78" s="163"/>
      <c r="D78" s="76">
        <v>2E-3</v>
      </c>
      <c r="E78" s="74">
        <f>C71*D78</f>
        <v>4.3995304415019545</v>
      </c>
      <c r="F78" s="7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164" t="s">
        <v>80</v>
      </c>
      <c r="B79" s="162"/>
      <c r="C79" s="163"/>
      <c r="D79" s="77">
        <f t="shared" ref="D79:E79" si="0">SUM(D72:D78)</f>
        <v>0.28800000000000003</v>
      </c>
      <c r="E79" s="78">
        <f t="shared" si="0"/>
        <v>633.53238357628152</v>
      </c>
      <c r="F79" s="79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168" t="s">
        <v>81</v>
      </c>
      <c r="B80" s="162"/>
      <c r="C80" s="163"/>
      <c r="D80" s="76">
        <v>0.08</v>
      </c>
      <c r="E80" s="74">
        <f>C71*D80</f>
        <v>175.98121766007819</v>
      </c>
      <c r="F80" s="7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164" t="s">
        <v>50</v>
      </c>
      <c r="B81" s="162"/>
      <c r="C81" s="163"/>
      <c r="D81" s="77">
        <f t="shared" ref="D81:E81" si="1">SUM(D79:D80)</f>
        <v>0.36800000000000005</v>
      </c>
      <c r="E81" s="78">
        <f t="shared" si="1"/>
        <v>809.5136012363597</v>
      </c>
      <c r="F81" s="79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3"/>
      <c r="B82" s="23"/>
      <c r="C82" s="23"/>
      <c r="D82" s="23"/>
      <c r="E82" s="23"/>
      <c r="F82" s="2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166" t="s">
        <v>82</v>
      </c>
      <c r="B83" s="162"/>
      <c r="C83" s="162"/>
      <c r="D83" s="162"/>
      <c r="E83" s="163"/>
      <c r="F83" s="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190"/>
      <c r="B84" s="162"/>
      <c r="C84" s="162"/>
      <c r="D84" s="163"/>
      <c r="E84" s="11" t="s">
        <v>61</v>
      </c>
      <c r="F84" s="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168" t="s">
        <v>83</v>
      </c>
      <c r="B85" s="162"/>
      <c r="C85" s="162"/>
      <c r="D85" s="163"/>
      <c r="E85" s="80">
        <f>((D16*C16)*D50)-(E11*E18)*E16</f>
        <v>171</v>
      </c>
      <c r="F85" s="8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168" t="s">
        <v>84</v>
      </c>
      <c r="B86" s="162"/>
      <c r="C86" s="162"/>
      <c r="D86" s="163"/>
      <c r="E86" s="80">
        <f>((C14*D14)*D50)-(((C14*D14)*D50)*E14)</f>
        <v>267.3</v>
      </c>
      <c r="F86" s="8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168" t="s">
        <v>85</v>
      </c>
      <c r="B87" s="162"/>
      <c r="C87" s="162"/>
      <c r="D87" s="163"/>
      <c r="E87" s="80">
        <f>D19</f>
        <v>18.5</v>
      </c>
      <c r="F87" s="8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168" t="s">
        <v>86</v>
      </c>
      <c r="B88" s="162"/>
      <c r="C88" s="162"/>
      <c r="D88" s="163"/>
      <c r="E88" s="80"/>
      <c r="F88" s="8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68" t="s">
        <v>87</v>
      </c>
      <c r="B89" s="162"/>
      <c r="C89" s="162"/>
      <c r="D89" s="163"/>
      <c r="E89" s="80"/>
      <c r="F89" s="8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164" t="s">
        <v>50</v>
      </c>
      <c r="B90" s="162"/>
      <c r="C90" s="162"/>
      <c r="D90" s="163"/>
      <c r="E90" s="82">
        <f>SUM(E85:E89)</f>
        <v>456.8</v>
      </c>
      <c r="F90" s="8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84"/>
      <c r="B91" s="84"/>
      <c r="C91" s="84"/>
      <c r="D91" s="84"/>
      <c r="E91" s="83"/>
      <c r="F91" s="8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165" t="s">
        <v>88</v>
      </c>
      <c r="B92" s="162"/>
      <c r="C92" s="162"/>
      <c r="D92" s="162"/>
      <c r="E92" s="163"/>
      <c r="F92" s="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165"/>
      <c r="B93" s="162"/>
      <c r="C93" s="162"/>
      <c r="D93" s="163"/>
      <c r="E93" s="11" t="s">
        <v>61</v>
      </c>
      <c r="F93" s="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168" t="s">
        <v>68</v>
      </c>
      <c r="B94" s="162"/>
      <c r="C94" s="162"/>
      <c r="D94" s="163"/>
      <c r="E94" s="85">
        <f>E68</f>
        <v>219.97157259097733</v>
      </c>
      <c r="F94" s="86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168" t="s">
        <v>89</v>
      </c>
      <c r="B95" s="162"/>
      <c r="C95" s="162"/>
      <c r="D95" s="163"/>
      <c r="E95" s="85">
        <f>E81</f>
        <v>809.5136012363597</v>
      </c>
      <c r="F95" s="8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68" t="s">
        <v>82</v>
      </c>
      <c r="B96" s="162"/>
      <c r="C96" s="162"/>
      <c r="D96" s="163"/>
      <c r="E96" s="85">
        <f>E90</f>
        <v>456.8</v>
      </c>
      <c r="F96" s="86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164" t="s">
        <v>90</v>
      </c>
      <c r="B97" s="162"/>
      <c r="C97" s="162"/>
      <c r="D97" s="163"/>
      <c r="E97" s="51">
        <f>SUM(E94:E96)</f>
        <v>1486.2851738273371</v>
      </c>
      <c r="F97" s="87"/>
      <c r="G97" s="28"/>
      <c r="H97" s="28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3"/>
      <c r="B98" s="23"/>
      <c r="C98" s="23"/>
      <c r="D98" s="23"/>
      <c r="E98" s="23"/>
      <c r="F98" s="2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165" t="s">
        <v>91</v>
      </c>
      <c r="B99" s="162"/>
      <c r="C99" s="162"/>
      <c r="D99" s="162"/>
      <c r="E99" s="163"/>
      <c r="F99" s="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60"/>
      <c r="B100" s="62"/>
      <c r="C100" s="62"/>
      <c r="D100" s="62"/>
      <c r="E100" s="88"/>
      <c r="F100" s="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191" t="s">
        <v>92</v>
      </c>
      <c r="B101" s="162"/>
      <c r="C101" s="163"/>
      <c r="D101" s="89" t="s">
        <v>60</v>
      </c>
      <c r="E101" s="90" t="s">
        <v>61</v>
      </c>
      <c r="F101" s="1"/>
      <c r="G101" s="2"/>
      <c r="H101" s="2"/>
      <c r="I101" s="91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68" t="s">
        <v>93</v>
      </c>
      <c r="B102" s="162"/>
      <c r="C102" s="163"/>
      <c r="D102" s="25"/>
      <c r="E102" s="69">
        <f>((E61+(E97-E79))/$D48)*$C24</f>
        <v>93.592055235831964</v>
      </c>
      <c r="F102" s="9"/>
      <c r="G102" s="28"/>
      <c r="H102" s="2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92" t="s">
        <v>94</v>
      </c>
      <c r="B103" s="162"/>
      <c r="C103" s="163"/>
      <c r="D103" s="92">
        <v>0.08</v>
      </c>
      <c r="E103" s="93">
        <f>E102*D103</f>
        <v>7.4873644188665569</v>
      </c>
      <c r="F103" s="9"/>
      <c r="G103" s="2"/>
      <c r="H103" s="2"/>
      <c r="I103" s="4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192" t="s">
        <v>95</v>
      </c>
      <c r="B104" s="162"/>
      <c r="C104" s="163"/>
      <c r="D104" s="92">
        <v>0.5</v>
      </c>
      <c r="E104" s="93">
        <f>(((((E61+E68)/C22)*E22)*D103)*D104)*C24</f>
        <v>34.888276401110502</v>
      </c>
      <c r="F104" s="9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193" t="s">
        <v>96</v>
      </c>
      <c r="B105" s="162"/>
      <c r="C105" s="163"/>
      <c r="D105" s="92"/>
      <c r="E105" s="94">
        <f>SUM(E102:E104)</f>
        <v>135.96769605580903</v>
      </c>
      <c r="F105" s="95"/>
      <c r="G105" s="2"/>
      <c r="H105" s="96"/>
      <c r="I105" s="4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97"/>
      <c r="B106" s="97"/>
      <c r="C106" s="97"/>
      <c r="D106" s="98"/>
      <c r="E106" s="99"/>
      <c r="F106" s="99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191" t="s">
        <v>97</v>
      </c>
      <c r="B107" s="162"/>
      <c r="C107" s="163"/>
      <c r="D107" s="92"/>
      <c r="E107" s="93"/>
      <c r="F107" s="9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168" t="s">
        <v>98</v>
      </c>
      <c r="B108" s="162"/>
      <c r="C108" s="163"/>
      <c r="D108" s="25"/>
      <c r="E108" s="93">
        <f>((((E61+E97)/C22)*E22)/B22)*C25</f>
        <v>114.52502107649826</v>
      </c>
      <c r="F108" s="9"/>
      <c r="G108" s="2"/>
      <c r="H108" s="2"/>
      <c r="I108" s="59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192" t="s">
        <v>99</v>
      </c>
      <c r="B109" s="162"/>
      <c r="C109" s="163"/>
      <c r="D109" s="76">
        <f>D81</f>
        <v>0.36800000000000005</v>
      </c>
      <c r="E109" s="93">
        <f>E108*D109</f>
        <v>42.145207756151365</v>
      </c>
      <c r="F109" s="9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192" t="s">
        <v>100</v>
      </c>
      <c r="B110" s="162"/>
      <c r="C110" s="163"/>
      <c r="D110" s="25"/>
      <c r="E110" s="93">
        <f>(((((E61+E68)/C22)*E22)*D103)*D104)*C25</f>
        <v>34.888276401110502</v>
      </c>
      <c r="F110" s="9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193" t="s">
        <v>101</v>
      </c>
      <c r="B111" s="162"/>
      <c r="C111" s="163"/>
      <c r="D111" s="25"/>
      <c r="E111" s="94">
        <f>SUM(E108:E110)</f>
        <v>191.55850523376012</v>
      </c>
      <c r="F111" s="9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97"/>
      <c r="B112" s="97"/>
      <c r="C112" s="97"/>
      <c r="D112" s="23"/>
      <c r="E112" s="99"/>
      <c r="F112" s="99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94" t="s">
        <v>102</v>
      </c>
      <c r="B113" s="162"/>
      <c r="C113" s="163"/>
      <c r="D113" s="29"/>
      <c r="E113" s="88" t="s">
        <v>61</v>
      </c>
      <c r="F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195" t="s">
        <v>103</v>
      </c>
      <c r="B114" s="162"/>
      <c r="C114" s="163"/>
      <c r="D114" s="29"/>
      <c r="E114" s="156">
        <f>-E68*C26</f>
        <v>-4.7513859679651107</v>
      </c>
      <c r="F114" s="100"/>
      <c r="G114" s="2"/>
      <c r="H114" s="101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01" t="s">
        <v>104</v>
      </c>
      <c r="B115" s="162"/>
      <c r="C115" s="163"/>
      <c r="D115" s="103"/>
      <c r="E115" s="107">
        <f>SUM(E114)</f>
        <v>-4.7513859679651107</v>
      </c>
      <c r="F115" s="104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02"/>
      <c r="B116" s="105"/>
      <c r="C116" s="106"/>
      <c r="D116" s="103"/>
      <c r="E116" s="107"/>
      <c r="F116" s="104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02" t="s">
        <v>105</v>
      </c>
      <c r="B117" s="162"/>
      <c r="C117" s="162"/>
      <c r="D117" s="163"/>
      <c r="E117" s="88" t="s">
        <v>61</v>
      </c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68" t="s">
        <v>92</v>
      </c>
      <c r="B118" s="162"/>
      <c r="C118" s="162"/>
      <c r="D118" s="163"/>
      <c r="E118" s="94">
        <f>E105</f>
        <v>135.96769605580903</v>
      </c>
      <c r="F118" s="9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68" t="s">
        <v>97</v>
      </c>
      <c r="B119" s="162"/>
      <c r="C119" s="162"/>
      <c r="D119" s="163"/>
      <c r="E119" s="94">
        <f>E111</f>
        <v>191.55850523376012</v>
      </c>
      <c r="F119" s="9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192" t="s">
        <v>102</v>
      </c>
      <c r="B120" s="162"/>
      <c r="C120" s="162"/>
      <c r="D120" s="163"/>
      <c r="E120" s="94">
        <f>E115</f>
        <v>-4.7513859679651107</v>
      </c>
      <c r="F120" s="104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164" t="s">
        <v>106</v>
      </c>
      <c r="B121" s="162"/>
      <c r="C121" s="163"/>
      <c r="D121" s="29"/>
      <c r="E121" s="108">
        <f>SUM(E118:E120)</f>
        <v>322.77481532160402</v>
      </c>
      <c r="F121" s="99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3"/>
      <c r="B122" s="23"/>
      <c r="C122" s="23"/>
      <c r="D122" s="23"/>
      <c r="E122" s="23"/>
      <c r="F122" s="2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65" t="s">
        <v>107</v>
      </c>
      <c r="B123" s="162"/>
      <c r="C123" s="162"/>
      <c r="D123" s="162"/>
      <c r="E123" s="163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166" t="s">
        <v>108</v>
      </c>
      <c r="B124" s="162"/>
      <c r="C124" s="162"/>
      <c r="D124" s="162"/>
      <c r="E124" s="163"/>
      <c r="F124" s="5"/>
      <c r="G124" s="2"/>
      <c r="H124" s="5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196" t="s">
        <v>109</v>
      </c>
      <c r="B125" s="162"/>
      <c r="C125" s="162"/>
      <c r="D125" s="162"/>
      <c r="E125" s="162"/>
      <c r="F125" s="162"/>
      <c r="G125" s="162"/>
      <c r="H125" s="84"/>
      <c r="I125" s="2"/>
      <c r="J125" s="2"/>
      <c r="K125" s="28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" customHeight="1">
      <c r="A126" s="110" t="s">
        <v>7</v>
      </c>
      <c r="B126" s="197" t="s">
        <v>33</v>
      </c>
      <c r="C126" s="197" t="s">
        <v>34</v>
      </c>
      <c r="D126" s="199" t="s">
        <v>110</v>
      </c>
      <c r="E126" s="163"/>
      <c r="F126" s="200" t="s">
        <v>111</v>
      </c>
      <c r="G126" s="162"/>
      <c r="H126" s="16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11">
        <f>(E61+E97+E105)/D50</f>
        <v>240.13643453620975</v>
      </c>
      <c r="B127" s="198"/>
      <c r="C127" s="198"/>
      <c r="D127" s="110" t="s">
        <v>36</v>
      </c>
      <c r="E127" s="110" t="s">
        <v>37</v>
      </c>
      <c r="F127" s="110" t="s">
        <v>36</v>
      </c>
      <c r="G127" s="110" t="s">
        <v>37</v>
      </c>
      <c r="H127" s="119" t="s">
        <v>112</v>
      </c>
      <c r="I127" s="2"/>
      <c r="J127" s="2"/>
      <c r="K127" s="28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13" t="s">
        <v>38</v>
      </c>
      <c r="B128" s="114">
        <v>1</v>
      </c>
      <c r="C128" s="115">
        <v>0</v>
      </c>
      <c r="D128" s="116">
        <v>0.69040000000000001</v>
      </c>
      <c r="E128" s="117">
        <f t="shared" ref="E128:E139" si="2">(B128*C128)*D128</f>
        <v>0</v>
      </c>
      <c r="F128" s="116">
        <v>0.5</v>
      </c>
      <c r="G128" s="118">
        <f t="shared" ref="G128:G139" si="3">(B128*C128)*F128</f>
        <v>0</v>
      </c>
      <c r="H128" s="119">
        <f>(A127*G128)/12</f>
        <v>0</v>
      </c>
      <c r="I128" s="2"/>
      <c r="J128" s="2"/>
      <c r="K128" s="120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" customHeight="1">
      <c r="A129" s="121" t="s">
        <v>39</v>
      </c>
      <c r="B129" s="114">
        <v>1</v>
      </c>
      <c r="C129" s="115">
        <v>1</v>
      </c>
      <c r="D129" s="116">
        <v>1</v>
      </c>
      <c r="E129" s="117">
        <f t="shared" si="2"/>
        <v>1</v>
      </c>
      <c r="F129" s="116">
        <v>1</v>
      </c>
      <c r="G129" s="118">
        <f t="shared" si="3"/>
        <v>1</v>
      </c>
      <c r="H129" s="119">
        <f>(A127*G129)/12</f>
        <v>20.011369544684147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121" t="s">
        <v>40</v>
      </c>
      <c r="B130" s="115">
        <v>0.16420000000000001</v>
      </c>
      <c r="C130" s="115">
        <v>15</v>
      </c>
      <c r="D130" s="116">
        <v>0.69040000000000001</v>
      </c>
      <c r="E130" s="117">
        <f t="shared" si="2"/>
        <v>1.7004552000000002</v>
      </c>
      <c r="F130" s="116">
        <v>0.5</v>
      </c>
      <c r="G130" s="118">
        <f t="shared" si="3"/>
        <v>1.2315</v>
      </c>
      <c r="H130" s="119">
        <f>(A127*G130)/12</f>
        <v>24.644001594278524</v>
      </c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21" t="s">
        <v>41</v>
      </c>
      <c r="B131" s="114">
        <v>1</v>
      </c>
      <c r="C131" s="115">
        <v>5</v>
      </c>
      <c r="D131" s="116">
        <v>0.69040000000000001</v>
      </c>
      <c r="E131" s="117">
        <f t="shared" si="2"/>
        <v>3.452</v>
      </c>
      <c r="F131" s="116">
        <v>0.5</v>
      </c>
      <c r="G131" s="118">
        <f t="shared" si="3"/>
        <v>2.5</v>
      </c>
      <c r="H131" s="119">
        <f>(A127*G131)/12</f>
        <v>50.028423861710365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121" t="s">
        <v>42</v>
      </c>
      <c r="B132" s="115">
        <v>0.15310000000000001</v>
      </c>
      <c r="C132" s="115">
        <v>2</v>
      </c>
      <c r="D132" s="116">
        <v>1</v>
      </c>
      <c r="E132" s="117">
        <f t="shared" si="2"/>
        <v>0.30620000000000003</v>
      </c>
      <c r="F132" s="116">
        <v>1</v>
      </c>
      <c r="G132" s="118">
        <f t="shared" si="3"/>
        <v>0.30620000000000003</v>
      </c>
      <c r="H132" s="119">
        <f>(A127*G132)/12</f>
        <v>6.1274813545822857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121" t="s">
        <v>43</v>
      </c>
      <c r="B133" s="115">
        <v>3.0099999999999998E-2</v>
      </c>
      <c r="C133" s="115">
        <v>2</v>
      </c>
      <c r="D133" s="116">
        <v>0.69040000000000001</v>
      </c>
      <c r="E133" s="117">
        <f t="shared" si="2"/>
        <v>4.1562080000000001E-2</v>
      </c>
      <c r="F133" s="116">
        <v>0.5</v>
      </c>
      <c r="G133" s="118">
        <f t="shared" si="3"/>
        <v>3.0099999999999998E-2</v>
      </c>
      <c r="H133" s="119">
        <f>(A127*G133)/12</f>
        <v>0.60234222329499276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21" t="s">
        <v>44</v>
      </c>
      <c r="B134" s="115">
        <v>1.6299999999999999E-2</v>
      </c>
      <c r="C134" s="115">
        <v>3</v>
      </c>
      <c r="D134" s="116">
        <v>1</v>
      </c>
      <c r="E134" s="117">
        <f t="shared" si="2"/>
        <v>4.8899999999999999E-2</v>
      </c>
      <c r="F134" s="116">
        <v>0.5</v>
      </c>
      <c r="G134" s="118">
        <f t="shared" si="3"/>
        <v>2.445E-2</v>
      </c>
      <c r="H134" s="119">
        <f>(A127*G134)/12</f>
        <v>0.48927798536752737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21" t="s">
        <v>45</v>
      </c>
      <c r="B135" s="114">
        <v>0.02</v>
      </c>
      <c r="C135" s="115">
        <v>1</v>
      </c>
      <c r="D135" s="116">
        <v>1</v>
      </c>
      <c r="E135" s="117">
        <f t="shared" si="2"/>
        <v>0.02</v>
      </c>
      <c r="F135" s="116">
        <v>1</v>
      </c>
      <c r="G135" s="118">
        <f t="shared" si="3"/>
        <v>0.02</v>
      </c>
      <c r="H135" s="119">
        <f>(A127*G135)/12</f>
        <v>0.40022739089368292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121" t="s">
        <v>46</v>
      </c>
      <c r="B136" s="114">
        <v>4.0000000000000001E-3</v>
      </c>
      <c r="C136" s="115">
        <v>1</v>
      </c>
      <c r="D136" s="116">
        <v>1</v>
      </c>
      <c r="E136" s="117">
        <f t="shared" si="2"/>
        <v>4.0000000000000001E-3</v>
      </c>
      <c r="F136" s="116">
        <v>1</v>
      </c>
      <c r="G136" s="118">
        <f t="shared" si="3"/>
        <v>4.0000000000000001E-3</v>
      </c>
      <c r="H136" s="119">
        <f>(A127*G136)/12</f>
        <v>8.0045478178736584E-2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121" t="s">
        <v>47</v>
      </c>
      <c r="B137" s="114">
        <v>4.2000000000000003E-2</v>
      </c>
      <c r="C137" s="115">
        <v>20</v>
      </c>
      <c r="D137" s="116">
        <v>0.69040000000000001</v>
      </c>
      <c r="E137" s="117">
        <f t="shared" si="2"/>
        <v>0.57993600000000012</v>
      </c>
      <c r="F137" s="116">
        <v>0.5</v>
      </c>
      <c r="G137" s="118">
        <f t="shared" si="3"/>
        <v>0.42000000000000004</v>
      </c>
      <c r="H137" s="119">
        <f>(A127*G137)/12</f>
        <v>8.404775208767342</v>
      </c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21" t="s">
        <v>48</v>
      </c>
      <c r="B138" s="115">
        <v>3.8E-3</v>
      </c>
      <c r="C138" s="115">
        <v>180</v>
      </c>
      <c r="D138" s="116">
        <v>0.69040000000000001</v>
      </c>
      <c r="E138" s="117">
        <f t="shared" si="2"/>
        <v>0.47223360000000003</v>
      </c>
      <c r="F138" s="116">
        <v>0.5</v>
      </c>
      <c r="G138" s="118">
        <f t="shared" si="3"/>
        <v>0.34200000000000003</v>
      </c>
      <c r="H138" s="119">
        <f>(A127*G138)/12</f>
        <v>6.8438883842819784</v>
      </c>
      <c r="I138" s="2"/>
      <c r="J138" s="12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121" t="s">
        <v>49</v>
      </c>
      <c r="B139" s="115">
        <v>2.9999999999999997E-4</v>
      </c>
      <c r="C139" s="115">
        <v>6</v>
      </c>
      <c r="D139" s="116">
        <v>1</v>
      </c>
      <c r="E139" s="117">
        <f t="shared" si="2"/>
        <v>1.8E-3</v>
      </c>
      <c r="F139" s="116">
        <v>1</v>
      </c>
      <c r="G139" s="118">
        <f t="shared" si="3"/>
        <v>1.8E-3</v>
      </c>
      <c r="H139" s="119">
        <f>(A127*G139)/12</f>
        <v>3.6020465180431463E-2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03" t="s">
        <v>50</v>
      </c>
      <c r="B140" s="162"/>
      <c r="C140" s="162"/>
      <c r="D140" s="163"/>
      <c r="E140" s="112">
        <f>SUM(E128:E139)</f>
        <v>7.6270868800000002</v>
      </c>
      <c r="F140" s="123"/>
      <c r="G140" s="124">
        <f t="shared" ref="G140:H140" si="4">SUM(G128:G139)</f>
        <v>5.8800499999999998</v>
      </c>
      <c r="H140" s="125">
        <f t="shared" si="4"/>
        <v>117.66785349122001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165" t="s">
        <v>113</v>
      </c>
      <c r="B141" s="162"/>
      <c r="C141" s="162"/>
      <c r="D141" s="162"/>
      <c r="E141" s="163"/>
      <c r="F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166" t="s">
        <v>114</v>
      </c>
      <c r="B142" s="162"/>
      <c r="C142" s="162"/>
      <c r="D142" s="163"/>
      <c r="E142" s="29"/>
      <c r="F142" s="2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126" t="s">
        <v>115</v>
      </c>
      <c r="B143" s="126" t="s">
        <v>116</v>
      </c>
      <c r="C143" s="12" t="s">
        <v>112</v>
      </c>
      <c r="D143" s="12" t="s">
        <v>117</v>
      </c>
      <c r="E143" s="11" t="s">
        <v>61</v>
      </c>
      <c r="F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81.75" customHeight="1">
      <c r="A144" s="127" t="s">
        <v>118</v>
      </c>
      <c r="B144" s="128">
        <v>2</v>
      </c>
      <c r="C144" s="129">
        <v>30.05</v>
      </c>
      <c r="D144" s="21">
        <f t="shared" ref="D144:D145" si="5">C144*B144</f>
        <v>60.1</v>
      </c>
      <c r="E144" s="130">
        <f t="shared" ref="E144:E145" si="6">D144/12</f>
        <v>5.0083333333333337</v>
      </c>
      <c r="F144" s="131"/>
      <c r="G144" s="2"/>
      <c r="H144" s="2"/>
      <c r="I144" s="13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95.25" customHeight="1">
      <c r="A145" s="127" t="s">
        <v>119</v>
      </c>
      <c r="B145" s="128">
        <v>1</v>
      </c>
      <c r="C145" s="129">
        <v>170.28</v>
      </c>
      <c r="D145" s="21">
        <f t="shared" si="5"/>
        <v>170.28</v>
      </c>
      <c r="E145" s="130">
        <f t="shared" si="6"/>
        <v>14.19</v>
      </c>
      <c r="F145" s="131"/>
      <c r="G145" s="2"/>
      <c r="H145" s="2"/>
      <c r="I145" s="13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64" t="s">
        <v>120</v>
      </c>
      <c r="B146" s="162"/>
      <c r="C146" s="162"/>
      <c r="D146" s="163"/>
      <c r="E146" s="51">
        <f>SUM(E144:E145)</f>
        <v>19.198333333333334</v>
      </c>
      <c r="F146" s="87"/>
      <c r="G146" s="2"/>
      <c r="H146" s="2"/>
      <c r="I146" s="13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84"/>
      <c r="B147" s="84"/>
      <c r="C147" s="84"/>
      <c r="D147" s="84"/>
      <c r="E147" s="87"/>
      <c r="F147" s="87"/>
      <c r="G147" s="2"/>
      <c r="H147" s="2"/>
      <c r="I147" s="13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84"/>
      <c r="B148" s="84"/>
      <c r="C148" s="84"/>
      <c r="D148" s="84"/>
      <c r="E148" s="23"/>
      <c r="F148" s="2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165" t="s">
        <v>121</v>
      </c>
      <c r="B149" s="162"/>
      <c r="C149" s="162"/>
      <c r="D149" s="163"/>
      <c r="E149" s="11" t="s">
        <v>61</v>
      </c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68" t="s">
        <v>122</v>
      </c>
      <c r="B150" s="162"/>
      <c r="C150" s="162"/>
      <c r="D150" s="163"/>
      <c r="E150" s="130">
        <f>E61</f>
        <v>1979.79364816</v>
      </c>
      <c r="F150" s="13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68" t="s">
        <v>123</v>
      </c>
      <c r="B151" s="162"/>
      <c r="C151" s="162"/>
      <c r="D151" s="163"/>
      <c r="E151" s="130">
        <f>E97</f>
        <v>1486.2851738273371</v>
      </c>
      <c r="F151" s="13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68" t="s">
        <v>124</v>
      </c>
      <c r="B152" s="162"/>
      <c r="C152" s="162"/>
      <c r="D152" s="163"/>
      <c r="E152" s="130">
        <f>E121</f>
        <v>322.77481532160402</v>
      </c>
      <c r="F152" s="13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168" t="s">
        <v>125</v>
      </c>
      <c r="B153" s="162"/>
      <c r="C153" s="162"/>
      <c r="D153" s="163"/>
      <c r="E153" s="130">
        <f>H140</f>
        <v>117.66785349122001</v>
      </c>
      <c r="F153" s="13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68" t="s">
        <v>126</v>
      </c>
      <c r="B154" s="162"/>
      <c r="C154" s="162"/>
      <c r="D154" s="163"/>
      <c r="E154" s="130">
        <f>E146</f>
        <v>19.198333333333334</v>
      </c>
      <c r="F154" s="13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64" t="s">
        <v>120</v>
      </c>
      <c r="B155" s="162"/>
      <c r="C155" s="162"/>
      <c r="D155" s="163"/>
      <c r="E155" s="51">
        <f>SUM(E150:E154)</f>
        <v>3925.7198241334941</v>
      </c>
      <c r="F155" s="87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165" t="s">
        <v>127</v>
      </c>
      <c r="B157" s="162"/>
      <c r="C157" s="162"/>
      <c r="D157" s="162"/>
      <c r="E157" s="163"/>
      <c r="F157" s="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167"/>
      <c r="B158" s="163"/>
      <c r="C158" s="11" t="s">
        <v>128</v>
      </c>
      <c r="D158" s="11" t="s">
        <v>129</v>
      </c>
      <c r="E158" s="11" t="s">
        <v>61</v>
      </c>
      <c r="F158" s="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168" t="s">
        <v>130</v>
      </c>
      <c r="B159" s="163"/>
      <c r="C159" s="65">
        <f>E155</f>
        <v>3925.7198241334941</v>
      </c>
      <c r="D159" s="30">
        <v>0.03</v>
      </c>
      <c r="E159" s="65">
        <f t="shared" ref="E159:E160" si="7">C159*D159</f>
        <v>117.77159472400481</v>
      </c>
      <c r="F159" s="66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168" t="s">
        <v>131</v>
      </c>
      <c r="B160" s="163"/>
      <c r="C160" s="65">
        <f>E155+E159</f>
        <v>4043.491418857499</v>
      </c>
      <c r="D160" s="30">
        <v>3.7900000000000003E-2</v>
      </c>
      <c r="E160" s="65">
        <f t="shared" si="7"/>
        <v>153.24832477469923</v>
      </c>
      <c r="F160" s="66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6"/>
      <c r="B161" s="134"/>
      <c r="C161" s="134"/>
      <c r="D161" s="134"/>
      <c r="E161" s="135"/>
      <c r="F161" s="66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166" t="s">
        <v>132</v>
      </c>
      <c r="B162" s="162"/>
      <c r="C162" s="162"/>
      <c r="D162" s="162"/>
      <c r="E162" s="163"/>
      <c r="F162" s="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68" t="s">
        <v>133</v>
      </c>
      <c r="B163" s="163"/>
      <c r="C163" s="130">
        <f>(C160+E160)/((100-6.94)/100)</f>
        <v>4509.7138874190823</v>
      </c>
      <c r="D163" s="30">
        <v>6.4999999999999997E-3</v>
      </c>
      <c r="E163" s="136">
        <f t="shared" ref="E163:E165" si="8">C163*D163</f>
        <v>29.313140268224032</v>
      </c>
      <c r="F163" s="137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168" t="s">
        <v>134</v>
      </c>
      <c r="B164" s="163"/>
      <c r="C164" s="130">
        <f>(C160+E160)/((100-6.94)/100)</f>
        <v>4509.7138874190823</v>
      </c>
      <c r="D164" s="30">
        <v>0.03</v>
      </c>
      <c r="E164" s="136">
        <f t="shared" si="8"/>
        <v>135.29141662257246</v>
      </c>
      <c r="F164" s="137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168" t="s">
        <v>135</v>
      </c>
      <c r="B165" s="163"/>
      <c r="C165" s="130">
        <f>(C160+E160)/((100-6.94)/100)</f>
        <v>4509.7138874190823</v>
      </c>
      <c r="D165" s="30">
        <v>0.03</v>
      </c>
      <c r="E165" s="136">
        <f t="shared" si="8"/>
        <v>135.29141662257246</v>
      </c>
      <c r="F165" s="137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164" t="s">
        <v>136</v>
      </c>
      <c r="B166" s="162"/>
      <c r="C166" s="163"/>
      <c r="D166" s="77">
        <f t="shared" ref="D166:E166" si="9">SUM(D163:D165)</f>
        <v>6.6500000000000004E-2</v>
      </c>
      <c r="E166" s="51">
        <f t="shared" si="9"/>
        <v>299.89597351336897</v>
      </c>
      <c r="F166" s="87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164" t="s">
        <v>137</v>
      </c>
      <c r="B167" s="162"/>
      <c r="C167" s="162"/>
      <c r="D167" s="138">
        <f t="shared" ref="D167:E167" si="10">D159+D160+D166</f>
        <v>0.13440000000000002</v>
      </c>
      <c r="E167" s="78">
        <f t="shared" si="10"/>
        <v>570.91589301207296</v>
      </c>
      <c r="F167" s="79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165" t="s">
        <v>138</v>
      </c>
      <c r="B169" s="162"/>
      <c r="C169" s="162"/>
      <c r="D169" s="162"/>
      <c r="E169" s="88" t="s">
        <v>61</v>
      </c>
      <c r="F169" s="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168" t="s">
        <v>122</v>
      </c>
      <c r="B170" s="162"/>
      <c r="C170" s="162"/>
      <c r="D170" s="163"/>
      <c r="E170" s="130">
        <f>E61</f>
        <v>1979.79364816</v>
      </c>
      <c r="F170" s="13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168" t="s">
        <v>123</v>
      </c>
      <c r="B171" s="162"/>
      <c r="C171" s="162"/>
      <c r="D171" s="163"/>
      <c r="E171" s="130">
        <f>E97</f>
        <v>1486.2851738273371</v>
      </c>
      <c r="F171" s="13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168" t="s">
        <v>124</v>
      </c>
      <c r="B172" s="162"/>
      <c r="C172" s="162"/>
      <c r="D172" s="163"/>
      <c r="E172" s="130">
        <f>E121</f>
        <v>322.77481532160402</v>
      </c>
      <c r="F172" s="13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168" t="s">
        <v>125</v>
      </c>
      <c r="B173" s="162"/>
      <c r="C173" s="162"/>
      <c r="D173" s="163"/>
      <c r="E173" s="85">
        <f t="shared" ref="E173:E174" si="11">E153</f>
        <v>117.66785349122001</v>
      </c>
      <c r="F173" s="86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168" t="s">
        <v>126</v>
      </c>
      <c r="B174" s="162"/>
      <c r="C174" s="162"/>
      <c r="D174" s="163"/>
      <c r="E174" s="130">
        <f t="shared" si="11"/>
        <v>19.198333333333334</v>
      </c>
      <c r="F174" s="131"/>
      <c r="G174" s="2"/>
      <c r="H174" s="157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168" t="s">
        <v>139</v>
      </c>
      <c r="B175" s="162"/>
      <c r="C175" s="162"/>
      <c r="D175" s="163"/>
      <c r="E175" s="139">
        <f>E167</f>
        <v>570.91589301207296</v>
      </c>
      <c r="F175" s="140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188" t="s">
        <v>140</v>
      </c>
      <c r="B176" s="162"/>
      <c r="C176" s="162"/>
      <c r="D176" s="163"/>
      <c r="E176" s="141">
        <f>SUM(E170:E175)</f>
        <v>4496.6357171455675</v>
      </c>
      <c r="F176" s="142"/>
      <c r="G176" s="59"/>
      <c r="H176" s="100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pans="1:26" ht="15.75" customHeight="1">
      <c r="A177" s="143"/>
      <c r="B177" s="143"/>
      <c r="C177" s="143"/>
      <c r="D177" s="143"/>
      <c r="E177" s="142"/>
      <c r="F177" s="142"/>
      <c r="G177" s="59"/>
      <c r="H177" s="100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6" ht="15.75" customHeight="1">
      <c r="A178" s="189" t="s">
        <v>141</v>
      </c>
      <c r="B178" s="163"/>
      <c r="C178" s="145" t="s">
        <v>142</v>
      </c>
      <c r="D178" s="146" t="s">
        <v>143</v>
      </c>
      <c r="E178" s="146" t="s">
        <v>144</v>
      </c>
      <c r="F178" s="158"/>
      <c r="G178" s="59"/>
      <c r="H178" s="100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6" ht="15.75" customHeight="1">
      <c r="A179" s="189" t="s">
        <v>145</v>
      </c>
      <c r="B179" s="163"/>
      <c r="C179" s="145">
        <v>1</v>
      </c>
      <c r="D179" s="69">
        <f>E176/15</f>
        <v>299.77571447637115</v>
      </c>
      <c r="E179" s="159">
        <f>D179/12</f>
        <v>24.981309539697595</v>
      </c>
      <c r="F179" s="160">
        <f>E179*12</f>
        <v>299.77571447637115</v>
      </c>
      <c r="G179" s="59"/>
      <c r="H179" s="100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6" ht="15.75" customHeight="1">
      <c r="A180" s="150"/>
      <c r="B180" s="150"/>
      <c r="C180" s="150"/>
      <c r="D180" s="150"/>
      <c r="E180" s="142"/>
      <c r="F180" s="142"/>
      <c r="G180" s="59"/>
      <c r="H180" s="100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pans="1:26" ht="15.75" customHeight="1">
      <c r="A181" s="150"/>
      <c r="B181" s="150"/>
      <c r="C181" s="150"/>
      <c r="D181" s="150"/>
      <c r="E181" s="142"/>
      <c r="F181" s="142"/>
      <c r="G181" s="59"/>
      <c r="H181" s="100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pans="1:26" ht="15.75" customHeight="1">
      <c r="A182" s="150"/>
      <c r="B182" s="150"/>
      <c r="C182" s="150"/>
      <c r="D182" s="150"/>
      <c r="E182" s="142"/>
      <c r="F182" s="142"/>
      <c r="G182" s="59"/>
      <c r="H182" s="100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pans="1:26" ht="15.75" customHeight="1">
      <c r="A183" s="150"/>
      <c r="B183" s="150"/>
      <c r="C183" s="150"/>
      <c r="D183" s="150"/>
      <c r="E183" s="142"/>
      <c r="F183" s="142"/>
      <c r="G183" s="59"/>
      <c r="H183" s="100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pans="1:26" ht="15.75" customHeight="1">
      <c r="A184" s="150"/>
      <c r="B184" s="150"/>
      <c r="C184" s="150"/>
      <c r="D184" s="150"/>
      <c r="E184" s="142"/>
      <c r="F184" s="142"/>
      <c r="G184" s="2"/>
      <c r="H184" s="9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33">
    <mergeCell ref="A140:D140"/>
    <mergeCell ref="A141:E141"/>
    <mergeCell ref="A142:D142"/>
    <mergeCell ref="A146:D146"/>
    <mergeCell ref="A149:D149"/>
    <mergeCell ref="A150:D150"/>
    <mergeCell ref="A151:D151"/>
    <mergeCell ref="A110:C110"/>
    <mergeCell ref="A111:C111"/>
    <mergeCell ref="A113:C113"/>
    <mergeCell ref="A114:C114"/>
    <mergeCell ref="A124:E124"/>
    <mergeCell ref="A125:G125"/>
    <mergeCell ref="B126:B127"/>
    <mergeCell ref="C126:C127"/>
    <mergeCell ref="D126:E126"/>
    <mergeCell ref="F126:H126"/>
    <mergeCell ref="A115:C115"/>
    <mergeCell ref="A117:D117"/>
    <mergeCell ref="A118:D118"/>
    <mergeCell ref="A119:D119"/>
    <mergeCell ref="A120:D120"/>
    <mergeCell ref="A121:C121"/>
    <mergeCell ref="A123:E123"/>
    <mergeCell ref="A99:E99"/>
    <mergeCell ref="A101:C101"/>
    <mergeCell ref="A102:C102"/>
    <mergeCell ref="A103:C103"/>
    <mergeCell ref="A104:C104"/>
    <mergeCell ref="A105:C105"/>
    <mergeCell ref="A107:C107"/>
    <mergeCell ref="A108:C108"/>
    <mergeCell ref="A109:C109"/>
    <mergeCell ref="A162:E162"/>
    <mergeCell ref="A163:B163"/>
    <mergeCell ref="A164:B164"/>
    <mergeCell ref="A165:B165"/>
    <mergeCell ref="A166:C166"/>
    <mergeCell ref="A167:C167"/>
    <mergeCell ref="A176:D176"/>
    <mergeCell ref="A178:B178"/>
    <mergeCell ref="A179:B179"/>
    <mergeCell ref="A169:D169"/>
    <mergeCell ref="A170:D170"/>
    <mergeCell ref="A171:D171"/>
    <mergeCell ref="A172:D172"/>
    <mergeCell ref="A173:D173"/>
    <mergeCell ref="A174:D174"/>
    <mergeCell ref="A175:D175"/>
    <mergeCell ref="A80:C80"/>
    <mergeCell ref="A152:D152"/>
    <mergeCell ref="A153:D153"/>
    <mergeCell ref="A154:D154"/>
    <mergeCell ref="A155:D155"/>
    <mergeCell ref="A157:E157"/>
    <mergeCell ref="A158:B158"/>
    <mergeCell ref="A159:B159"/>
    <mergeCell ref="A160:B160"/>
    <mergeCell ref="A81:C81"/>
    <mergeCell ref="A83:E83"/>
    <mergeCell ref="A84:D84"/>
    <mergeCell ref="A85:D85"/>
    <mergeCell ref="A86:D86"/>
    <mergeCell ref="A87:D87"/>
    <mergeCell ref="A88:D88"/>
    <mergeCell ref="A89:D89"/>
    <mergeCell ref="A90:D90"/>
    <mergeCell ref="A92:E92"/>
    <mergeCell ref="A93:D93"/>
    <mergeCell ref="A94:D94"/>
    <mergeCell ref="A95:D95"/>
    <mergeCell ref="A96:D96"/>
    <mergeCell ref="A97:D97"/>
    <mergeCell ref="A51:C51"/>
    <mergeCell ref="A53:E53"/>
    <mergeCell ref="A55:E55"/>
    <mergeCell ref="A74:C74"/>
    <mergeCell ref="A75:C75"/>
    <mergeCell ref="A76:C76"/>
    <mergeCell ref="A77:C77"/>
    <mergeCell ref="A78:C78"/>
    <mergeCell ref="A79:C79"/>
    <mergeCell ref="C30:C31"/>
    <mergeCell ref="D30:E30"/>
    <mergeCell ref="A44:D44"/>
    <mergeCell ref="A46:C46"/>
    <mergeCell ref="A47:C47"/>
    <mergeCell ref="A48:C48"/>
    <mergeCell ref="A49:C49"/>
    <mergeCell ref="A50:C50"/>
    <mergeCell ref="I50:L50"/>
    <mergeCell ref="A1:E1"/>
    <mergeCell ref="A2:E2"/>
    <mergeCell ref="A3:E3"/>
    <mergeCell ref="A4:E4"/>
    <mergeCell ref="A5:B5"/>
    <mergeCell ref="C5:E5"/>
    <mergeCell ref="C6:E6"/>
    <mergeCell ref="A6:B6"/>
    <mergeCell ref="A7:B7"/>
    <mergeCell ref="A68:D68"/>
    <mergeCell ref="A70:E70"/>
    <mergeCell ref="A71:B71"/>
    <mergeCell ref="A72:C72"/>
    <mergeCell ref="A73:C73"/>
    <mergeCell ref="C7:E7"/>
    <mergeCell ref="C8:E8"/>
    <mergeCell ref="C9:E9"/>
    <mergeCell ref="C10:E10"/>
    <mergeCell ref="C11:E11"/>
    <mergeCell ref="A8:B8"/>
    <mergeCell ref="A9:B9"/>
    <mergeCell ref="A10:B10"/>
    <mergeCell ref="A13:B13"/>
    <mergeCell ref="A14:B14"/>
    <mergeCell ref="A15:B15"/>
    <mergeCell ref="A16:B16"/>
    <mergeCell ref="A19:B19"/>
    <mergeCell ref="A21:B21"/>
    <mergeCell ref="A23:C23"/>
    <mergeCell ref="A26:B26"/>
    <mergeCell ref="A29:E29"/>
    <mergeCell ref="A30:A31"/>
    <mergeCell ref="B30:B31"/>
    <mergeCell ref="A57:C57"/>
    <mergeCell ref="A58:C58"/>
    <mergeCell ref="A60:C60"/>
    <mergeCell ref="A61:D61"/>
    <mergeCell ref="A63:E63"/>
    <mergeCell ref="A64:E64"/>
    <mergeCell ref="A65:C65"/>
    <mergeCell ref="A66:C66"/>
    <mergeCell ref="A67:C67"/>
  </mergeCells>
  <pageMargins left="0.511811024" right="0.511811024" top="0.78740157499999996" bottom="0.3167068834137669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Vigia 12DIA LP </vt:lpstr>
      <vt:lpstr>Vigia 12NOITE LP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Margere</dc:creator>
  <cp:lastModifiedBy>pmsap</cp:lastModifiedBy>
  <dcterms:created xsi:type="dcterms:W3CDTF">2017-08-17T21:14:09Z</dcterms:created>
  <dcterms:modified xsi:type="dcterms:W3CDTF">2023-01-26T14:10:36Z</dcterms:modified>
</cp:coreProperties>
</file>