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05"/>
  </bookViews>
  <sheets>
    <sheet name="Orçamento" sheetId="1" r:id="rId1"/>
    <sheet name="Cronograma" sheetId="2" r:id="rId2"/>
  </sheets>
  <calcPr calcId="144525"/>
</workbook>
</file>

<file path=xl/calcChain.xml><?xml version="1.0" encoding="utf-8"?>
<calcChain xmlns="http://schemas.openxmlformats.org/spreadsheetml/2006/main">
  <c r="I260" i="1" l="1"/>
  <c r="J152" i="1"/>
  <c r="F509" i="1"/>
  <c r="J509" i="1" s="1"/>
  <c r="J504" i="1"/>
  <c r="I501" i="1"/>
  <c r="K501" i="1" s="1"/>
  <c r="J173" i="1"/>
  <c r="I171" i="1"/>
  <c r="J169" i="1"/>
  <c r="F495" i="1"/>
  <c r="J495" i="1" s="1"/>
  <c r="I468" i="1"/>
  <c r="F492" i="1"/>
  <c r="F494" i="1" s="1"/>
  <c r="AO33" i="2"/>
  <c r="A33" i="2"/>
  <c r="B3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4" i="2"/>
  <c r="AO13" i="2"/>
  <c r="B7" i="2"/>
  <c r="B32" i="2"/>
  <c r="A32" i="2"/>
  <c r="B31" i="2"/>
  <c r="A31" i="2"/>
  <c r="B30" i="2"/>
  <c r="A30" i="2"/>
  <c r="B29" i="2"/>
  <c r="A29" i="2"/>
  <c r="A34" i="2"/>
  <c r="A28" i="2"/>
  <c r="B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3" i="2"/>
  <c r="A14" i="2"/>
  <c r="I466" i="1"/>
  <c r="F483" i="1"/>
  <c r="F484" i="1" s="1"/>
  <c r="I71" i="1"/>
  <c r="J78" i="1"/>
  <c r="I412" i="1"/>
  <c r="J150" i="1"/>
  <c r="I449" i="1"/>
  <c r="I442" i="1"/>
  <c r="J440" i="1"/>
  <c r="I81" i="1"/>
  <c r="F481" i="1"/>
  <c r="J481" i="1" s="1"/>
  <c r="I82" i="1"/>
  <c r="F488" i="1"/>
  <c r="I74" i="1"/>
  <c r="I241" i="1"/>
  <c r="F477" i="1"/>
  <c r="F478" i="1"/>
  <c r="F187" i="1"/>
  <c r="I187" i="1" s="1"/>
  <c r="K187" i="1" s="1"/>
  <c r="I112" i="1"/>
  <c r="I73" i="1"/>
  <c r="I75" i="1"/>
  <c r="F86" i="1"/>
  <c r="I86" i="1" s="1"/>
  <c r="F62" i="1"/>
  <c r="F63" i="1" s="1"/>
  <c r="I61" i="1"/>
  <c r="I58" i="1"/>
  <c r="J50" i="1"/>
  <c r="I49" i="1"/>
  <c r="I53" i="1"/>
  <c r="I52" i="1"/>
  <c r="J47" i="1"/>
  <c r="J44" i="1"/>
  <c r="J41" i="1"/>
  <c r="I16" i="1"/>
  <c r="J395" i="1"/>
  <c r="J394" i="1"/>
  <c r="J413" i="1"/>
  <c r="I324" i="1"/>
  <c r="J218" i="1"/>
  <c r="I223" i="1"/>
  <c r="I221" i="1"/>
  <c r="I214" i="1"/>
  <c r="J183" i="1"/>
  <c r="I175" i="1"/>
  <c r="F175" i="1"/>
  <c r="F165" i="1"/>
  <c r="F164" i="1"/>
  <c r="F163" i="1"/>
  <c r="J163" i="1" s="1"/>
  <c r="F162" i="1"/>
  <c r="J162" i="1" s="1"/>
  <c r="J235" i="1"/>
  <c r="I181" i="1"/>
  <c r="I159" i="1"/>
  <c r="F158" i="1"/>
  <c r="F156" i="1"/>
  <c r="I156" i="1" s="1"/>
  <c r="J273" i="1"/>
  <c r="J287" i="1"/>
  <c r="I286" i="1"/>
  <c r="J284" i="1"/>
  <c r="J279" i="1"/>
  <c r="J278" i="1"/>
  <c r="J277" i="1"/>
  <c r="J282" i="1"/>
  <c r="J261" i="1"/>
  <c r="I455" i="1"/>
  <c r="J452" i="1"/>
  <c r="J459" i="1" s="1"/>
  <c r="F490" i="1"/>
  <c r="J248" i="1"/>
  <c r="I115" i="1"/>
  <c r="J276" i="1"/>
  <c r="I333" i="1"/>
  <c r="K333" i="1" s="1"/>
  <c r="J332" i="1"/>
  <c r="J331" i="1"/>
  <c r="J330" i="1"/>
  <c r="J272" i="1"/>
  <c r="I271" i="1"/>
  <c r="I269" i="1"/>
  <c r="K269" i="1" s="1"/>
  <c r="J303" i="1"/>
  <c r="I302" i="1"/>
  <c r="I311" i="1"/>
  <c r="J305" i="1"/>
  <c r="I304" i="1"/>
  <c r="J294" i="1"/>
  <c r="I307" i="1"/>
  <c r="I298" i="1"/>
  <c r="I297" i="1"/>
  <c r="I258" i="1"/>
  <c r="I134" i="1"/>
  <c r="I133" i="1"/>
  <c r="I346" i="1"/>
  <c r="J320" i="1"/>
  <c r="J322" i="1"/>
  <c r="J335" i="1"/>
  <c r="J340" i="1"/>
  <c r="I339" i="1"/>
  <c r="J336" i="1"/>
  <c r="I329" i="1"/>
  <c r="I338" i="1"/>
  <c r="J343" i="1"/>
  <c r="I352" i="1"/>
  <c r="J348" i="1"/>
  <c r="I349" i="1"/>
  <c r="I351" i="1"/>
  <c r="I197" i="1"/>
  <c r="K197" i="1" s="1"/>
  <c r="J457" i="1"/>
  <c r="J458" i="1"/>
  <c r="I230" i="1"/>
  <c r="J234" i="1"/>
  <c r="I254" i="1"/>
  <c r="I232" i="1"/>
  <c r="I130" i="1"/>
  <c r="I92" i="1"/>
  <c r="I128" i="1"/>
  <c r="I315" i="1"/>
  <c r="J317" i="1"/>
  <c r="I316" i="1"/>
  <c r="J264" i="1"/>
  <c r="K264" i="1" s="1"/>
  <c r="I237" i="1"/>
  <c r="J229" i="1"/>
  <c r="I228" i="1"/>
  <c r="I143" i="1"/>
  <c r="I145" i="1"/>
  <c r="K145" i="1" s="1"/>
  <c r="J144" i="1"/>
  <c r="I142" i="1"/>
  <c r="I209" i="1"/>
  <c r="I97" i="1"/>
  <c r="J96" i="1"/>
  <c r="K96" i="1" s="1"/>
  <c r="J95" i="1"/>
  <c r="F30" i="1"/>
  <c r="I373" i="1"/>
  <c r="J101" i="1"/>
  <c r="I137" i="1"/>
  <c r="J138" i="1"/>
  <c r="J489" i="1"/>
  <c r="J487" i="1"/>
  <c r="I126" i="1"/>
  <c r="I149" i="1"/>
  <c r="J151" i="1"/>
  <c r="I129" i="1"/>
  <c r="I120" i="1"/>
  <c r="J120" i="1"/>
  <c r="J116" i="1"/>
  <c r="I113" i="1"/>
  <c r="J34" i="1"/>
  <c r="I111" i="1"/>
  <c r="I476" i="1"/>
  <c r="J477" i="1"/>
  <c r="I205" i="1"/>
  <c r="J164" i="1"/>
  <c r="J91" i="1"/>
  <c r="J94" i="1"/>
  <c r="I90" i="1"/>
  <c r="J190" i="1"/>
  <c r="I196" i="1"/>
  <c r="I195" i="1"/>
  <c r="J193" i="1"/>
  <c r="I191" i="1"/>
  <c r="J23" i="1"/>
  <c r="I384" i="1"/>
  <c r="J380" i="1"/>
  <c r="J362" i="1"/>
  <c r="J29" i="1"/>
  <c r="J32" i="1"/>
  <c r="J26" i="1"/>
  <c r="J24" i="1"/>
  <c r="I22" i="1"/>
  <c r="K22" i="1" s="1"/>
  <c r="J20" i="1"/>
  <c r="I18" i="1"/>
  <c r="J17" i="1"/>
  <c r="J415" i="1"/>
  <c r="I359" i="1"/>
  <c r="J418" i="1"/>
  <c r="I14" i="1"/>
  <c r="J35" i="1"/>
  <c r="I422" i="1"/>
  <c r="J404" i="1"/>
  <c r="I423" i="1"/>
  <c r="I432" i="1"/>
  <c r="J427" i="1"/>
  <c r="I426" i="1"/>
  <c r="I425" i="1"/>
  <c r="I431" i="1"/>
  <c r="K431" i="1" s="1"/>
  <c r="I436" i="1"/>
  <c r="J435" i="1"/>
  <c r="J434" i="1"/>
  <c r="J433" i="1"/>
  <c r="I410" i="1"/>
  <c r="J406" i="1"/>
  <c r="I405" i="1"/>
  <c r="J403" i="1"/>
  <c r="J401" i="1"/>
  <c r="I399" i="1"/>
  <c r="J381" i="1"/>
  <c r="J378" i="1"/>
  <c r="J376" i="1"/>
  <c r="I363" i="1"/>
  <c r="I364" i="1"/>
  <c r="I365" i="1"/>
  <c r="K365" i="1" s="1"/>
  <c r="J364" i="1"/>
  <c r="K364" i="1" s="1"/>
  <c r="J365" i="1"/>
  <c r="I372" i="1"/>
  <c r="I416" i="1"/>
  <c r="J409" i="1"/>
  <c r="I385" i="1"/>
  <c r="I375" i="1"/>
  <c r="B5" i="2"/>
  <c r="B13" i="2"/>
  <c r="B34" i="2"/>
  <c r="J358" i="1"/>
  <c r="J360" i="1"/>
  <c r="J361" i="1"/>
  <c r="J379" i="1"/>
  <c r="J386" i="1"/>
  <c r="I388" i="1"/>
  <c r="I391" i="1"/>
  <c r="J407" i="1"/>
  <c r="J408" i="1"/>
  <c r="I411" i="1"/>
  <c r="J82" i="1"/>
  <c r="K82" i="1" s="1"/>
  <c r="I488" i="1"/>
  <c r="J197" i="1"/>
  <c r="J86" i="1"/>
  <c r="J70" i="1"/>
  <c r="I70" i="1"/>
  <c r="I261" i="1"/>
  <c r="J476" i="1"/>
  <c r="J311" i="1"/>
  <c r="I282" i="1"/>
  <c r="F493" i="1"/>
  <c r="J493" i="1" s="1"/>
  <c r="J455" i="1"/>
  <c r="J488" i="1"/>
  <c r="K488" i="1" s="1"/>
  <c r="J112" i="1"/>
  <c r="J271" i="1"/>
  <c r="J73" i="1"/>
  <c r="I218" i="1"/>
  <c r="K218" i="1" s="1"/>
  <c r="J159" i="1"/>
  <c r="K159" i="1" s="1"/>
  <c r="J346" i="1"/>
  <c r="I248" i="1"/>
  <c r="I394" i="1"/>
  <c r="K394" i="1" s="1"/>
  <c r="I433" i="1"/>
  <c r="I91" i="1"/>
  <c r="J316" i="1"/>
  <c r="J145" i="1"/>
  <c r="I47" i="1"/>
  <c r="J412" i="1"/>
  <c r="K412" i="1" s="1"/>
  <c r="I348" i="1"/>
  <c r="K348" i="1" s="1"/>
  <c r="I277" i="1"/>
  <c r="J133" i="1"/>
  <c r="J111" i="1"/>
  <c r="J52" i="1"/>
  <c r="K52" i="1" s="1"/>
  <c r="I235" i="1"/>
  <c r="K235" i="1" s="1"/>
  <c r="J478" i="1"/>
  <c r="J81" i="1"/>
  <c r="I330" i="1"/>
  <c r="J205" i="1"/>
  <c r="I151" i="1"/>
  <c r="J181" i="1"/>
  <c r="I42" i="1"/>
  <c r="K42" i="1" s="1"/>
  <c r="J42" i="1"/>
  <c r="J302" i="1"/>
  <c r="J61" i="1"/>
  <c r="K61" i="1" s="1"/>
  <c r="J432" i="1"/>
  <c r="J223" i="1"/>
  <c r="I331" i="1"/>
  <c r="J230" i="1"/>
  <c r="K230" i="1"/>
  <c r="J423" i="1"/>
  <c r="K423" i="1" s="1"/>
  <c r="J113" i="1"/>
  <c r="I41" i="1"/>
  <c r="I335" i="1"/>
  <c r="K335" i="1" s="1"/>
  <c r="J269" i="1"/>
  <c r="I379" i="1"/>
  <c r="I27" i="1"/>
  <c r="J293" i="1"/>
  <c r="I293" i="1"/>
  <c r="I452" i="1"/>
  <c r="J428" i="1"/>
  <c r="I428" i="1"/>
  <c r="I305" i="1"/>
  <c r="J337" i="1"/>
  <c r="I337" i="1"/>
  <c r="I56" i="1"/>
  <c r="K56" i="1" s="1"/>
  <c r="J56" i="1"/>
  <c r="J426" i="1"/>
  <c r="K426" i="1" s="1"/>
  <c r="I353" i="1"/>
  <c r="J353" i="1"/>
  <c r="J280" i="1"/>
  <c r="I280" i="1"/>
  <c r="J291" i="1"/>
  <c r="I291" i="1"/>
  <c r="J444" i="1"/>
  <c r="I444" i="1"/>
  <c r="K444" i="1" s="1"/>
  <c r="J49" i="1"/>
  <c r="J333" i="1"/>
  <c r="I287" i="1"/>
  <c r="K287" i="1" s="1"/>
  <c r="J390" i="1"/>
  <c r="I390" i="1"/>
  <c r="I342" i="1"/>
  <c r="J342" i="1"/>
  <c r="J240" i="1"/>
  <c r="I240" i="1"/>
  <c r="J445" i="1"/>
  <c r="I445" i="1"/>
  <c r="K445" i="1" s="1"/>
  <c r="J466" i="1"/>
  <c r="J301" i="1"/>
  <c r="I301" i="1"/>
  <c r="J448" i="1"/>
  <c r="I448" i="1"/>
  <c r="J310" i="1"/>
  <c r="I310" i="1"/>
  <c r="J283" i="1"/>
  <c r="I283" i="1"/>
  <c r="I78" i="1"/>
  <c r="K78" i="1" s="1"/>
  <c r="J384" i="1"/>
  <c r="I378" i="1"/>
  <c r="I403" i="1"/>
  <c r="J191" i="1"/>
  <c r="K191" i="1"/>
  <c r="J126" i="1"/>
  <c r="K126" i="1" s="1"/>
  <c r="I413" i="1"/>
  <c r="J232" i="1"/>
  <c r="K232" i="1" s="1"/>
  <c r="I190" i="1"/>
  <c r="J442" i="1"/>
  <c r="K442" i="1" s="1"/>
  <c r="I95" i="1"/>
  <c r="I303" i="1"/>
  <c r="I458" i="1"/>
  <c r="I116" i="1"/>
  <c r="J298" i="1"/>
  <c r="I478" i="1"/>
  <c r="J385" i="1"/>
  <c r="J22" i="1"/>
  <c r="J196" i="1"/>
  <c r="J123" i="1"/>
  <c r="I123" i="1"/>
  <c r="I322" i="1"/>
  <c r="I107" i="1"/>
  <c r="J107" i="1"/>
  <c r="J258" i="1"/>
  <c r="J300" i="1"/>
  <c r="I300" i="1"/>
  <c r="I279" i="1"/>
  <c r="J179" i="1"/>
  <c r="I179" i="1"/>
  <c r="J57" i="1"/>
  <c r="I57" i="1"/>
  <c r="J372" i="1"/>
  <c r="J25" i="1"/>
  <c r="I25" i="1"/>
  <c r="J140" i="1"/>
  <c r="I140" i="1"/>
  <c r="J351" i="1"/>
  <c r="I180" i="1"/>
  <c r="J180" i="1"/>
  <c r="K180" i="1" s="1"/>
  <c r="J64" i="1"/>
  <c r="I64" i="1"/>
  <c r="I510" i="1"/>
  <c r="J510" i="1"/>
  <c r="I26" i="1"/>
  <c r="I336" i="1"/>
  <c r="K336" i="1" s="1"/>
  <c r="J383" i="1"/>
  <c r="I383" i="1"/>
  <c r="J425" i="1"/>
  <c r="I20" i="1"/>
  <c r="I34" i="1"/>
  <c r="I101" i="1"/>
  <c r="K101" i="1" s="1"/>
  <c r="J290" i="1"/>
  <c r="I290" i="1"/>
  <c r="K290" i="1" s="1"/>
  <c r="I44" i="1"/>
  <c r="J500" i="1"/>
  <c r="I500" i="1"/>
  <c r="I144" i="1"/>
  <c r="J117" i="1"/>
  <c r="I117" i="1"/>
  <c r="J295" i="1"/>
  <c r="I295" i="1"/>
  <c r="K295" i="1" s="1"/>
  <c r="I332" i="1"/>
  <c r="K332" i="1" s="1"/>
  <c r="J74" i="1"/>
  <c r="K74" i="1" s="1"/>
  <c r="I321" i="1"/>
  <c r="J321" i="1"/>
  <c r="I341" i="1"/>
  <c r="J341" i="1"/>
  <c r="J315" i="1"/>
  <c r="J368" i="1"/>
  <c r="I368" i="1"/>
  <c r="I420" i="1"/>
  <c r="J420" i="1"/>
  <c r="I427" i="1"/>
  <c r="J421" i="1"/>
  <c r="I421" i="1"/>
  <c r="I481" i="1"/>
  <c r="K481" i="1" s="1"/>
  <c r="J349" i="1"/>
  <c r="I395" i="1"/>
  <c r="K395" i="1" s="1"/>
  <c r="I401" i="1"/>
  <c r="J416" i="1"/>
  <c r="K416" i="1" s="1"/>
  <c r="I182" i="1"/>
  <c r="J182" i="1"/>
  <c r="I234" i="1"/>
  <c r="J338" i="1"/>
  <c r="K338" i="1" s="1"/>
  <c r="J463" i="1"/>
  <c r="K463" i="1" s="1"/>
  <c r="I463" i="1"/>
  <c r="J462" i="1"/>
  <c r="I462" i="1"/>
  <c r="J233" i="1"/>
  <c r="K233" i="1" s="1"/>
  <c r="I233" i="1"/>
  <c r="J254" i="1"/>
  <c r="I257" i="1"/>
  <c r="J257" i="1"/>
  <c r="I229" i="1"/>
  <c r="J228" i="1"/>
  <c r="I238" i="1"/>
  <c r="K238" i="1" s="1"/>
  <c r="J238" i="1"/>
  <c r="J430" i="1"/>
  <c r="I430" i="1"/>
  <c r="K430" i="1" s="1"/>
  <c r="I96" i="1"/>
  <c r="I200" i="1"/>
  <c r="J200" i="1"/>
  <c r="J373" i="1"/>
  <c r="J222" i="1"/>
  <c r="I222" i="1"/>
  <c r="K222" i="1" s="1"/>
  <c r="J242" i="1"/>
  <c r="I242" i="1"/>
  <c r="I360" i="1"/>
  <c r="I400" i="1"/>
  <c r="J400" i="1"/>
  <c r="K400" i="1" s="1"/>
  <c r="J199" i="1"/>
  <c r="I199" i="1"/>
  <c r="I398" i="1"/>
  <c r="J398" i="1"/>
  <c r="J189" i="1"/>
  <c r="I189" i="1"/>
  <c r="I23" i="1"/>
  <c r="I114" i="1"/>
  <c r="K114" i="1" s="1"/>
  <c r="J114" i="1"/>
  <c r="J405" i="1"/>
  <c r="K405" i="1" s="1"/>
  <c r="I318" i="1"/>
  <c r="J318" i="1"/>
  <c r="K318" i="1" s="1"/>
  <c r="I380" i="1"/>
  <c r="J137" i="1"/>
  <c r="J246" i="1"/>
  <c r="I246" i="1"/>
  <c r="I118" i="1"/>
  <c r="J118" i="1"/>
  <c r="J134" i="1"/>
  <c r="K134" i="1" s="1"/>
  <c r="I168" i="1"/>
  <c r="J168" i="1"/>
  <c r="I503" i="1"/>
  <c r="J503" i="1"/>
  <c r="I469" i="1"/>
  <c r="K469" i="1" s="1"/>
  <c r="J469" i="1"/>
  <c r="I170" i="1"/>
  <c r="J501" i="1"/>
  <c r="I169" i="1"/>
  <c r="I404" i="1"/>
  <c r="K404" i="1" s="1"/>
  <c r="J156" i="1"/>
  <c r="J90" i="1"/>
  <c r="I343" i="1"/>
  <c r="K343" i="1" s="1"/>
  <c r="J129" i="1"/>
  <c r="I264" i="1"/>
  <c r="I193" i="1"/>
  <c r="I415" i="1"/>
  <c r="J431" i="1"/>
  <c r="J410" i="1"/>
  <c r="K410" i="1" s="1"/>
  <c r="J75" i="1"/>
  <c r="K75" i="1" s="1"/>
  <c r="I477" i="1"/>
  <c r="I294" i="1"/>
  <c r="I273" i="1"/>
  <c r="J53" i="1"/>
  <c r="I24" i="1"/>
  <c r="J175" i="1"/>
  <c r="I35" i="1"/>
  <c r="J286" i="1"/>
  <c r="J221" i="1"/>
  <c r="I50" i="1"/>
  <c r="J97" i="1"/>
  <c r="I152" i="1"/>
  <c r="J71" i="1"/>
  <c r="K71" i="1" s="1"/>
  <c r="I272" i="1"/>
  <c r="I164" i="1"/>
  <c r="K164" i="1" s="1"/>
  <c r="J149" i="1"/>
  <c r="I457" i="1"/>
  <c r="I278" i="1"/>
  <c r="K278" i="1" s="1"/>
  <c r="J449" i="1"/>
  <c r="J391" i="1"/>
  <c r="J411" i="1"/>
  <c r="I17" i="1"/>
  <c r="I340" i="1"/>
  <c r="K340" i="1" s="1"/>
  <c r="I409" i="1"/>
  <c r="K409" i="1" s="1"/>
  <c r="J128" i="1"/>
  <c r="K128" i="1" s="1"/>
  <c r="J375" i="1"/>
  <c r="I276" i="1"/>
  <c r="I183" i="1"/>
  <c r="K183" i="1" s="1"/>
  <c r="J324" i="1"/>
  <c r="J30" i="1"/>
  <c r="I502" i="1"/>
  <c r="J502" i="1"/>
  <c r="K502" i="1" s="1"/>
  <c r="I472" i="1"/>
  <c r="J472" i="1"/>
  <c r="I33" i="1"/>
  <c r="J33" i="1"/>
  <c r="J167" i="1"/>
  <c r="I167" i="1"/>
  <c r="J370" i="1"/>
  <c r="I370" i="1"/>
  <c r="J158" i="1"/>
  <c r="K182" i="1"/>
  <c r="K248" i="1"/>
  <c r="I150" i="1"/>
  <c r="I177" i="1"/>
  <c r="J177" i="1"/>
  <c r="J28" i="1"/>
  <c r="I28" i="1"/>
  <c r="J393" i="1"/>
  <c r="I393" i="1"/>
  <c r="K393" i="1" s="1"/>
  <c r="I62" i="1"/>
  <c r="J62" i="1"/>
  <c r="J194" i="1"/>
  <c r="K194" i="1" s="1"/>
  <c r="I194" i="1"/>
  <c r="J51" i="1"/>
  <c r="I51" i="1"/>
  <c r="J139" i="1"/>
  <c r="I139" i="1"/>
  <c r="J165" i="1"/>
  <c r="I165" i="1"/>
  <c r="K165" i="1" s="1"/>
  <c r="J38" i="1"/>
  <c r="I38" i="1"/>
  <c r="J69" i="1"/>
  <c r="I69" i="1"/>
  <c r="I121" i="1"/>
  <c r="J121" i="1"/>
  <c r="I231" i="1"/>
  <c r="J231" i="1"/>
  <c r="K231" i="1" s="1"/>
  <c r="I288" i="1"/>
  <c r="K288" i="1" s="1"/>
  <c r="J288" i="1"/>
  <c r="J187" i="1"/>
  <c r="J270" i="1"/>
  <c r="I270" i="1"/>
  <c r="J306" i="1"/>
  <c r="I306" i="1"/>
  <c r="J292" i="1"/>
  <c r="I292" i="1"/>
  <c r="J188" i="1"/>
  <c r="K188" i="1" s="1"/>
  <c r="I188" i="1"/>
  <c r="I435" i="1"/>
  <c r="J115" i="1"/>
  <c r="K115" i="1" s="1"/>
  <c r="J359" i="1"/>
  <c r="I32" i="1"/>
  <c r="K32" i="1" s="1"/>
  <c r="J209" i="1"/>
  <c r="K209" i="1" s="1"/>
  <c r="I487" i="1"/>
  <c r="J297" i="1"/>
  <c r="K297" i="1" s="1"/>
  <c r="J363" i="1"/>
  <c r="K363" i="1" s="1"/>
  <c r="I381" i="1"/>
  <c r="K381" i="1" s="1"/>
  <c r="J143" i="1"/>
  <c r="J352" i="1"/>
  <c r="K352" i="1" s="1"/>
  <c r="I434" i="1"/>
  <c r="K434" i="1" s="1"/>
  <c r="J237" i="1"/>
  <c r="K237" i="1" s="1"/>
  <c r="J214" i="1"/>
  <c r="I204" i="1"/>
  <c r="J204" i="1"/>
  <c r="K204" i="1" s="1"/>
  <c r="I402" i="1"/>
  <c r="K402" i="1" s="1"/>
  <c r="J402" i="1"/>
  <c r="I357" i="1"/>
  <c r="J357" i="1"/>
  <c r="I21" i="1"/>
  <c r="J21" i="1"/>
  <c r="J299" i="1"/>
  <c r="I299" i="1"/>
  <c r="I216" i="1"/>
  <c r="J216" i="1"/>
  <c r="I441" i="1"/>
  <c r="K441" i="1" s="1"/>
  <c r="J441" i="1"/>
  <c r="J371" i="1"/>
  <c r="K371" i="1" s="1"/>
  <c r="I371" i="1"/>
  <c r="J85" i="1"/>
  <c r="I85" i="1"/>
  <c r="I367" i="1"/>
  <c r="J367" i="1"/>
  <c r="J105" i="1"/>
  <c r="I105" i="1"/>
  <c r="I65" i="1"/>
  <c r="J65" i="1"/>
  <c r="J369" i="1"/>
  <c r="I369" i="1"/>
  <c r="I19" i="1"/>
  <c r="J19" i="1"/>
  <c r="J429" i="1"/>
  <c r="I429" i="1"/>
  <c r="I31" i="1"/>
  <c r="J31" i="1"/>
  <c r="J314" i="1"/>
  <c r="I314" i="1"/>
  <c r="J220" i="1"/>
  <c r="I220" i="1"/>
  <c r="K220" i="1" s="1"/>
  <c r="I217" i="1"/>
  <c r="J217" i="1"/>
  <c r="I40" i="1"/>
  <c r="J40" i="1"/>
  <c r="K123" i="1"/>
  <c r="J27" i="1"/>
  <c r="K27" i="1" s="1"/>
  <c r="J399" i="1"/>
  <c r="I361" i="1"/>
  <c r="K361" i="1" s="1"/>
  <c r="K385" i="1"/>
  <c r="I362" i="1"/>
  <c r="K362" i="1" s="1"/>
  <c r="I358" i="1"/>
  <c r="K280" i="1"/>
  <c r="F496" i="1"/>
  <c r="I496" i="1" s="1"/>
  <c r="F497" i="1"/>
  <c r="I497" i="1" s="1"/>
  <c r="J122" i="1"/>
  <c r="I122" i="1"/>
  <c r="I456" i="1"/>
  <c r="J456" i="1"/>
  <c r="J39" i="1"/>
  <c r="I39" i="1"/>
  <c r="J446" i="1"/>
  <c r="I446" i="1"/>
  <c r="J16" i="1"/>
  <c r="J251" i="1"/>
  <c r="K251" i="1" s="1"/>
  <c r="I251" i="1"/>
  <c r="J247" i="1"/>
  <c r="I247" i="1"/>
  <c r="I350" i="1"/>
  <c r="K350" i="1" s="1"/>
  <c r="J350" i="1"/>
  <c r="I319" i="1"/>
  <c r="J319" i="1"/>
  <c r="J132" i="1"/>
  <c r="I132" i="1"/>
  <c r="I265" i="1"/>
  <c r="J265" i="1"/>
  <c r="J266" i="1" s="1"/>
  <c r="J453" i="1"/>
  <c r="I453" i="1"/>
  <c r="I160" i="1"/>
  <c r="J160" i="1"/>
  <c r="I178" i="1"/>
  <c r="J178" i="1"/>
  <c r="I424" i="1"/>
  <c r="J424" i="1"/>
  <c r="J212" i="1"/>
  <c r="I212" i="1"/>
  <c r="I347" i="1"/>
  <c r="J347" i="1"/>
  <c r="I406" i="1"/>
  <c r="J130" i="1"/>
  <c r="K130" i="1" s="1"/>
  <c r="I158" i="1"/>
  <c r="J388" i="1"/>
  <c r="K70" i="1"/>
  <c r="J397" i="1"/>
  <c r="I397" i="1"/>
  <c r="K397" i="1" s="1"/>
  <c r="I215" i="1"/>
  <c r="K215" i="1" s="1"/>
  <c r="J215" i="1"/>
  <c r="I43" i="1"/>
  <c r="J43" i="1"/>
  <c r="I148" i="1"/>
  <c r="J148" i="1"/>
  <c r="I389" i="1"/>
  <c r="J389" i="1"/>
  <c r="I320" i="1"/>
  <c r="J195" i="1"/>
  <c r="K195" i="1" s="1"/>
  <c r="I489" i="1"/>
  <c r="J436" i="1"/>
  <c r="K436" i="1" s="1"/>
  <c r="I407" i="1"/>
  <c r="K407" i="1" s="1"/>
  <c r="J18" i="1"/>
  <c r="I284" i="1"/>
  <c r="K284" i="1" s="1"/>
  <c r="J304" i="1"/>
  <c r="I418" i="1"/>
  <c r="K418" i="1" s="1"/>
  <c r="J249" i="1"/>
  <c r="I249" i="1"/>
  <c r="J396" i="1"/>
  <c r="I396" i="1"/>
  <c r="J46" i="1"/>
  <c r="I46" i="1"/>
  <c r="J60" i="1"/>
  <c r="I60" i="1"/>
  <c r="J92" i="1"/>
  <c r="K92" i="1" s="1"/>
  <c r="I317" i="1"/>
  <c r="J307" i="1"/>
  <c r="J329" i="1"/>
  <c r="K329" i="1" s="1"/>
  <c r="J437" i="1"/>
  <c r="I437" i="1"/>
  <c r="J334" i="1"/>
  <c r="I334" i="1"/>
  <c r="I325" i="1"/>
  <c r="J325" i="1"/>
  <c r="J104" i="1"/>
  <c r="I104" i="1"/>
  <c r="K455" i="1"/>
  <c r="I296" i="1"/>
  <c r="J296" i="1"/>
  <c r="K296" i="1" s="1"/>
  <c r="I447" i="1"/>
  <c r="J447" i="1"/>
  <c r="I98" i="1"/>
  <c r="J98" i="1"/>
  <c r="I256" i="1"/>
  <c r="J256" i="1"/>
  <c r="I30" i="1"/>
  <c r="K24" i="1"/>
  <c r="I103" i="1"/>
  <c r="J103" i="1"/>
  <c r="I274" i="1"/>
  <c r="J274" i="1"/>
  <c r="I492" i="1"/>
  <c r="J492" i="1"/>
  <c r="I176" i="1"/>
  <c r="J176" i="1"/>
  <c r="I202" i="1"/>
  <c r="J202" i="1"/>
  <c r="K205" i="1"/>
  <c r="I408" i="1"/>
  <c r="J241" i="1"/>
  <c r="K241" i="1" s="1"/>
  <c r="I386" i="1"/>
  <c r="J58" i="1"/>
  <c r="I440" i="1"/>
  <c r="I102" i="1"/>
  <c r="J102" i="1"/>
  <c r="I106" i="1"/>
  <c r="J106" i="1"/>
  <c r="J454" i="1"/>
  <c r="I454" i="1"/>
  <c r="J281" i="1"/>
  <c r="I281" i="1"/>
  <c r="I210" i="1"/>
  <c r="J210" i="1"/>
  <c r="J243" i="1"/>
  <c r="I243" i="1"/>
  <c r="K406" i="1"/>
  <c r="I244" i="1"/>
  <c r="K244" i="1" s="1"/>
  <c r="J244" i="1"/>
  <c r="I309" i="1"/>
  <c r="J309" i="1"/>
  <c r="J147" i="1"/>
  <c r="I147" i="1"/>
  <c r="J170" i="1"/>
  <c r="K170" i="1" s="1"/>
  <c r="J339" i="1"/>
  <c r="K240" i="1"/>
  <c r="K193" i="1"/>
  <c r="J382" i="1"/>
  <c r="I382" i="1"/>
  <c r="J285" i="1"/>
  <c r="I285" i="1"/>
  <c r="J157" i="1"/>
  <c r="I157" i="1"/>
  <c r="J479" i="1"/>
  <c r="I479" i="1"/>
  <c r="K425" i="1"/>
  <c r="I377" i="1"/>
  <c r="K377" i="1" s="1"/>
  <c r="J377" i="1"/>
  <c r="J127" i="1"/>
  <c r="I127" i="1"/>
  <c r="I490" i="1"/>
  <c r="J490" i="1"/>
  <c r="K286" i="1"/>
  <c r="J45" i="1"/>
  <c r="I45" i="1"/>
  <c r="I79" i="1"/>
  <c r="J79" i="1"/>
  <c r="J72" i="1"/>
  <c r="I72" i="1"/>
  <c r="J506" i="1"/>
  <c r="I506" i="1"/>
  <c r="K254" i="1"/>
  <c r="J125" i="1"/>
  <c r="I125" i="1"/>
  <c r="K125" i="1" s="1"/>
  <c r="I99" i="1"/>
  <c r="J99" i="1"/>
  <c r="J59" i="1"/>
  <c r="I59" i="1"/>
  <c r="I366" i="1"/>
  <c r="J366" i="1"/>
  <c r="I443" i="1"/>
  <c r="J443" i="1"/>
  <c r="K443" i="1" s="1"/>
  <c r="K372" i="1"/>
  <c r="I219" i="1"/>
  <c r="J219" i="1"/>
  <c r="J48" i="1"/>
  <c r="I48" i="1"/>
  <c r="K257" i="1"/>
  <c r="K368" i="1"/>
  <c r="K294" i="1"/>
  <c r="I252" i="1"/>
  <c r="J252" i="1"/>
  <c r="I236" i="1"/>
  <c r="J236" i="1"/>
  <c r="I135" i="1"/>
  <c r="J135" i="1"/>
  <c r="I77" i="1"/>
  <c r="J77" i="1"/>
  <c r="I465" i="1"/>
  <c r="J465" i="1"/>
  <c r="J467" i="1"/>
  <c r="I467" i="1"/>
  <c r="J14" i="1"/>
  <c r="J468" i="1"/>
  <c r="K246" i="1"/>
  <c r="K44" i="1"/>
  <c r="K117" i="1"/>
  <c r="K351" i="1"/>
  <c r="K383" i="1"/>
  <c r="I29" i="1"/>
  <c r="K196" i="1"/>
  <c r="J422" i="1"/>
  <c r="J142" i="1"/>
  <c r="K142" i="1" s="1"/>
  <c r="I376" i="1"/>
  <c r="I138" i="1"/>
  <c r="K138" i="1" s="1"/>
  <c r="J417" i="1"/>
  <c r="I417" i="1"/>
  <c r="I392" i="1"/>
  <c r="J392" i="1"/>
  <c r="I192" i="1"/>
  <c r="J192" i="1"/>
  <c r="I162" i="1"/>
  <c r="J211" i="1"/>
  <c r="I211" i="1"/>
  <c r="I253" i="1"/>
  <c r="J253" i="1"/>
  <c r="I224" i="1"/>
  <c r="J224" i="1"/>
  <c r="I94" i="1"/>
  <c r="J172" i="1"/>
  <c r="I172" i="1"/>
  <c r="I509" i="1"/>
  <c r="J505" i="1"/>
  <c r="I505" i="1"/>
  <c r="K505" i="1" s="1"/>
  <c r="I470" i="1"/>
  <c r="K470" i="1" s="1"/>
  <c r="J470" i="1"/>
  <c r="I173" i="1"/>
  <c r="K173" i="1" s="1"/>
  <c r="I504" i="1"/>
  <c r="K504" i="1" s="1"/>
  <c r="J171" i="1"/>
  <c r="K171" i="1" s="1"/>
  <c r="I326" i="1"/>
  <c r="J326" i="1"/>
  <c r="J323" i="1"/>
  <c r="I323" i="1"/>
  <c r="J260" i="1"/>
  <c r="K260" i="1" s="1"/>
  <c r="J496" i="1"/>
  <c r="K247" i="1"/>
  <c r="I15" i="1"/>
  <c r="J15" i="1"/>
  <c r="I484" i="1" l="1"/>
  <c r="F485" i="1"/>
  <c r="J484" i="1"/>
  <c r="J63" i="1"/>
  <c r="J66" i="1" s="1"/>
  <c r="I63" i="1"/>
  <c r="I66" i="1" s="1"/>
  <c r="I494" i="1"/>
  <c r="K494" i="1" s="1"/>
  <c r="J494" i="1"/>
  <c r="K506" i="1"/>
  <c r="J497" i="1"/>
  <c r="K497" i="1" s="1"/>
  <c r="K489" i="1"/>
  <c r="K447" i="1"/>
  <c r="K456" i="1"/>
  <c r="K369" i="1"/>
  <c r="K435" i="1"/>
  <c r="K139" i="1"/>
  <c r="K53" i="1"/>
  <c r="J483" i="1"/>
  <c r="K140" i="1"/>
  <c r="K279" i="1"/>
  <c r="K432" i="1"/>
  <c r="I495" i="1"/>
  <c r="K495" i="1" s="1"/>
  <c r="K137" i="1"/>
  <c r="K99" i="1"/>
  <c r="K467" i="1"/>
  <c r="K285" i="1"/>
  <c r="K334" i="1"/>
  <c r="I163" i="1"/>
  <c r="K214" i="1"/>
  <c r="K370" i="1"/>
  <c r="I483" i="1"/>
  <c r="K483" i="1" s="1"/>
  <c r="K95" i="1"/>
  <c r="K403" i="1"/>
  <c r="K448" i="1"/>
  <c r="F507" i="1"/>
  <c r="I493" i="1"/>
  <c r="K493" i="1" s="1"/>
  <c r="K29" i="1"/>
  <c r="K465" i="1"/>
  <c r="K382" i="1"/>
  <c r="K437" i="1"/>
  <c r="K487" i="1"/>
  <c r="K177" i="1"/>
  <c r="K457" i="1"/>
  <c r="K221" i="1"/>
  <c r="K420" i="1"/>
  <c r="K64" i="1"/>
  <c r="K258" i="1"/>
  <c r="K47" i="1"/>
  <c r="F508" i="1"/>
  <c r="K90" i="1"/>
  <c r="K199" i="1"/>
  <c r="F482" i="1"/>
  <c r="K256" i="1"/>
  <c r="K479" i="1"/>
  <c r="K306" i="1"/>
  <c r="K462" i="1"/>
  <c r="K283" i="1"/>
  <c r="K317" i="1"/>
  <c r="K415" i="1"/>
  <c r="K380" i="1"/>
  <c r="K234" i="1"/>
  <c r="K458" i="1"/>
  <c r="K305" i="1"/>
  <c r="K223" i="1"/>
  <c r="K510" i="1"/>
  <c r="K509" i="1"/>
  <c r="K503" i="1"/>
  <c r="K492" i="1"/>
  <c r="K490" i="1"/>
  <c r="K484" i="1"/>
  <c r="K478" i="1"/>
  <c r="K477" i="1"/>
  <c r="K468" i="1"/>
  <c r="K453" i="1"/>
  <c r="K452" i="1"/>
  <c r="I459" i="1"/>
  <c r="K440" i="1"/>
  <c r="J450" i="1"/>
  <c r="K446" i="1"/>
  <c r="I450" i="1"/>
  <c r="K433" i="1"/>
  <c r="K429" i="1"/>
  <c r="K428" i="1"/>
  <c r="K427" i="1"/>
  <c r="K422" i="1"/>
  <c r="K417" i="1"/>
  <c r="K413" i="1"/>
  <c r="K408" i="1"/>
  <c r="K401" i="1"/>
  <c r="K396" i="1"/>
  <c r="K424" i="1"/>
  <c r="K399" i="1"/>
  <c r="K389" i="1"/>
  <c r="K386" i="1"/>
  <c r="K379" i="1"/>
  <c r="K378" i="1"/>
  <c r="K367" i="1"/>
  <c r="K390" i="1"/>
  <c r="K384" i="1"/>
  <c r="K359" i="1"/>
  <c r="K347" i="1"/>
  <c r="J344" i="1"/>
  <c r="K326" i="1"/>
  <c r="K323" i="1"/>
  <c r="K320" i="1"/>
  <c r="K319" i="1"/>
  <c r="J327" i="1"/>
  <c r="K314" i="1"/>
  <c r="K272" i="1"/>
  <c r="K310" i="1"/>
  <c r="K309" i="1"/>
  <c r="K302" i="1"/>
  <c r="K300" i="1"/>
  <c r="K299" i="1"/>
  <c r="K282" i="1"/>
  <c r="K281" i="1"/>
  <c r="K277" i="1"/>
  <c r="K276" i="1"/>
  <c r="K273" i="1"/>
  <c r="K270" i="1"/>
  <c r="K292" i="1"/>
  <c r="I312" i="1"/>
  <c r="K271" i="1"/>
  <c r="K265" i="1"/>
  <c r="K266" i="1" s="1"/>
  <c r="D24" i="2" s="1"/>
  <c r="I266" i="1"/>
  <c r="K261" i="1"/>
  <c r="K253" i="1"/>
  <c r="K252" i="1"/>
  <c r="K249" i="1"/>
  <c r="K243" i="1"/>
  <c r="K242" i="1"/>
  <c r="K236" i="1"/>
  <c r="J262" i="1"/>
  <c r="K229" i="1"/>
  <c r="K228" i="1"/>
  <c r="I262" i="1"/>
  <c r="K224" i="1"/>
  <c r="K219" i="1"/>
  <c r="K217" i="1"/>
  <c r="K216" i="1"/>
  <c r="K212" i="1"/>
  <c r="K200" i="1"/>
  <c r="I206" i="1"/>
  <c r="K168" i="1"/>
  <c r="K181" i="1"/>
  <c r="K179" i="1"/>
  <c r="K175" i="1"/>
  <c r="K162" i="1"/>
  <c r="K160" i="1"/>
  <c r="K156" i="1"/>
  <c r="K127" i="1"/>
  <c r="K122" i="1"/>
  <c r="K116" i="1"/>
  <c r="K113" i="1"/>
  <c r="K111" i="1"/>
  <c r="K107" i="1"/>
  <c r="K104" i="1"/>
  <c r="K81" i="1"/>
  <c r="K62" i="1"/>
  <c r="K60" i="1"/>
  <c r="K41" i="1"/>
  <c r="K46" i="1"/>
  <c r="K35" i="1"/>
  <c r="K31" i="1"/>
  <c r="K26" i="1"/>
  <c r="K20" i="1"/>
  <c r="K18" i="1"/>
  <c r="K176" i="1"/>
  <c r="K103" i="1"/>
  <c r="K190" i="1"/>
  <c r="K211" i="1"/>
  <c r="K189" i="1"/>
  <c r="K38" i="1"/>
  <c r="K51" i="1"/>
  <c r="K85" i="1"/>
  <c r="K86" i="1"/>
  <c r="K121" i="1"/>
  <c r="K45" i="1"/>
  <c r="K274" i="1"/>
  <c r="K375" i="1"/>
  <c r="K149" i="1"/>
  <c r="K129" i="1"/>
  <c r="K311" i="1"/>
  <c r="K210" i="1"/>
  <c r="K202" i="1"/>
  <c r="K178" i="1"/>
  <c r="K163" i="1"/>
  <c r="K63" i="1"/>
  <c r="K34" i="1"/>
  <c r="K57" i="1"/>
  <c r="K172" i="1"/>
  <c r="K169" i="1"/>
  <c r="K167" i="1"/>
  <c r="K158" i="1"/>
  <c r="I184" i="1"/>
  <c r="K157" i="1"/>
  <c r="K152" i="1"/>
  <c r="K150" i="1"/>
  <c r="K148" i="1"/>
  <c r="K144" i="1"/>
  <c r="K143" i="1"/>
  <c r="K151" i="1"/>
  <c r="K147" i="1"/>
  <c r="K135" i="1"/>
  <c r="K132" i="1"/>
  <c r="K120" i="1"/>
  <c r="K133" i="1"/>
  <c r="K118" i="1"/>
  <c r="K112" i="1"/>
  <c r="K98" i="1"/>
  <c r="K106" i="1"/>
  <c r="K105" i="1"/>
  <c r="K102" i="1"/>
  <c r="K97" i="1"/>
  <c r="J108" i="1"/>
  <c r="K94" i="1"/>
  <c r="K91" i="1"/>
  <c r="I108" i="1"/>
  <c r="J87" i="1"/>
  <c r="I87" i="1"/>
  <c r="J83" i="1"/>
  <c r="K79" i="1"/>
  <c r="K77" i="1"/>
  <c r="K72" i="1"/>
  <c r="K73" i="1"/>
  <c r="I83" i="1"/>
  <c r="K69" i="1"/>
  <c r="K65" i="1"/>
  <c r="K59" i="1"/>
  <c r="K58" i="1"/>
  <c r="K50" i="1"/>
  <c r="K49" i="1"/>
  <c r="K48" i="1"/>
  <c r="K43" i="1"/>
  <c r="K40" i="1"/>
  <c r="J54" i="1"/>
  <c r="I54" i="1"/>
  <c r="K39" i="1"/>
  <c r="K30" i="1"/>
  <c r="K28" i="1"/>
  <c r="K25" i="1"/>
  <c r="K23" i="1"/>
  <c r="K21" i="1"/>
  <c r="K19" i="1"/>
  <c r="K14" i="1"/>
  <c r="K33" i="1"/>
  <c r="K16" i="1"/>
  <c r="I36" i="1"/>
  <c r="K17" i="1"/>
  <c r="J36" i="1"/>
  <c r="K476" i="1"/>
  <c r="K466" i="1"/>
  <c r="J473" i="1"/>
  <c r="K454" i="1"/>
  <c r="K421" i="1"/>
  <c r="K391" i="1"/>
  <c r="K360" i="1"/>
  <c r="K373" i="1"/>
  <c r="K339" i="1"/>
  <c r="K341" i="1"/>
  <c r="K337" i="1"/>
  <c r="K331" i="1"/>
  <c r="K322" i="1"/>
  <c r="K325" i="1"/>
  <c r="K321" i="1"/>
  <c r="K303" i="1"/>
  <c r="K298" i="1"/>
  <c r="K307" i="1"/>
  <c r="K392" i="1"/>
  <c r="J438" i="1"/>
  <c r="K376" i="1"/>
  <c r="I438" i="1"/>
  <c r="K358" i="1"/>
  <c r="K357" i="1"/>
  <c r="I473" i="1"/>
  <c r="K500" i="1"/>
  <c r="K342" i="1"/>
  <c r="K291" i="1"/>
  <c r="K293" i="1"/>
  <c r="K316" i="1"/>
  <c r="I327" i="1"/>
  <c r="K315" i="1"/>
  <c r="K324" i="1"/>
  <c r="K398" i="1"/>
  <c r="J354" i="1"/>
  <c r="K349" i="1"/>
  <c r="K301" i="1"/>
  <c r="K330" i="1"/>
  <c r="I344" i="1"/>
  <c r="K388" i="1"/>
  <c r="K304" i="1"/>
  <c r="K449" i="1"/>
  <c r="K496" i="1"/>
  <c r="K366" i="1"/>
  <c r="K472" i="1"/>
  <c r="K353" i="1"/>
  <c r="K411" i="1"/>
  <c r="K346" i="1"/>
  <c r="I354" i="1"/>
  <c r="J312" i="1"/>
  <c r="J225" i="1"/>
  <c r="I225" i="1"/>
  <c r="J206" i="1"/>
  <c r="K192" i="1"/>
  <c r="J184" i="1"/>
  <c r="I153" i="1"/>
  <c r="J153" i="1"/>
  <c r="K15" i="1"/>
  <c r="AF24" i="2" l="1"/>
  <c r="L24" i="2"/>
  <c r="I507" i="1"/>
  <c r="J507" i="1"/>
  <c r="J511" i="1" s="1"/>
  <c r="I485" i="1"/>
  <c r="J485" i="1"/>
  <c r="K485" i="1" s="1"/>
  <c r="J508" i="1"/>
  <c r="I508" i="1"/>
  <c r="K508" i="1" s="1"/>
  <c r="I482" i="1"/>
  <c r="J482" i="1"/>
  <c r="K473" i="1"/>
  <c r="D32" i="2" s="1"/>
  <c r="AD32" i="2" s="1"/>
  <c r="K459" i="1"/>
  <c r="D31" i="2" s="1"/>
  <c r="V31" i="2" s="1"/>
  <c r="J31" i="2"/>
  <c r="AD31" i="2"/>
  <c r="K450" i="1"/>
  <c r="D30" i="2" s="1"/>
  <c r="P30" i="2" s="1"/>
  <c r="AJ24" i="2"/>
  <c r="AD24" i="2"/>
  <c r="N24" i="2"/>
  <c r="X24" i="2"/>
  <c r="AB24" i="2"/>
  <c r="T24" i="2"/>
  <c r="V24" i="2"/>
  <c r="AH24" i="2"/>
  <c r="AN24" i="2"/>
  <c r="J24" i="2"/>
  <c r="Z24" i="2"/>
  <c r="P24" i="2"/>
  <c r="F24" i="2"/>
  <c r="AQ24" i="2"/>
  <c r="R24" i="2"/>
  <c r="K262" i="1"/>
  <c r="D23" i="2" s="1"/>
  <c r="H23" i="2" s="1"/>
  <c r="K225" i="1"/>
  <c r="D22" i="2" s="1"/>
  <c r="AQ22" i="2" s="1"/>
  <c r="K87" i="1"/>
  <c r="D17" i="2" s="1"/>
  <c r="AF17" i="2" s="1"/>
  <c r="K206" i="1"/>
  <c r="D21" i="2" s="1"/>
  <c r="AN21" i="2" s="1"/>
  <c r="K344" i="1"/>
  <c r="D27" i="2" s="1"/>
  <c r="AQ27" i="2" s="1"/>
  <c r="K354" i="1"/>
  <c r="D28" i="2" s="1"/>
  <c r="AH28" i="2" s="1"/>
  <c r="H24" i="2"/>
  <c r="AL24" i="2"/>
  <c r="K108" i="1"/>
  <c r="D18" i="2" s="1"/>
  <c r="R18" i="2" s="1"/>
  <c r="K184" i="1"/>
  <c r="D20" i="2" s="1"/>
  <c r="T20" i="2" s="1"/>
  <c r="K153" i="1"/>
  <c r="D19" i="2" s="1"/>
  <c r="AH19" i="2" s="1"/>
  <c r="K83" i="1"/>
  <c r="D16" i="2" s="1"/>
  <c r="P16" i="2" s="1"/>
  <c r="K66" i="1"/>
  <c r="D15" i="2" s="1"/>
  <c r="L15" i="2" s="1"/>
  <c r="K54" i="1"/>
  <c r="D14" i="2" s="1"/>
  <c r="H14" i="2" s="1"/>
  <c r="K36" i="1"/>
  <c r="D13" i="2" s="1"/>
  <c r="K438" i="1"/>
  <c r="D29" i="2" s="1"/>
  <c r="P29" i="2" s="1"/>
  <c r="K327" i="1"/>
  <c r="D26" i="2" s="1"/>
  <c r="P26" i="2" s="1"/>
  <c r="K312" i="1"/>
  <c r="D25" i="2" s="1"/>
  <c r="J25" i="2" s="1"/>
  <c r="K482" i="1" l="1"/>
  <c r="K498" i="1" s="1"/>
  <c r="D33" i="2" s="1"/>
  <c r="Z33" i="2" s="1"/>
  <c r="J498" i="1"/>
  <c r="J512" i="1" s="1"/>
  <c r="K507" i="1"/>
  <c r="K511" i="1" s="1"/>
  <c r="D34" i="2" s="1"/>
  <c r="AN34" i="2" s="1"/>
  <c r="I511" i="1"/>
  <c r="I498" i="1"/>
  <c r="I512" i="1" s="1"/>
  <c r="R31" i="2"/>
  <c r="P31" i="2"/>
  <c r="AJ22" i="2"/>
  <c r="AN33" i="2"/>
  <c r="J33" i="2"/>
  <c r="AJ33" i="2"/>
  <c r="F32" i="2"/>
  <c r="AN32" i="2"/>
  <c r="Z32" i="2"/>
  <c r="AH32" i="2"/>
  <c r="L32" i="2"/>
  <c r="AQ32" i="2"/>
  <c r="N32" i="2"/>
  <c r="AF32" i="2"/>
  <c r="R32" i="2"/>
  <c r="J32" i="2"/>
  <c r="AJ32" i="2"/>
  <c r="V32" i="2"/>
  <c r="T32" i="2"/>
  <c r="AB32" i="2"/>
  <c r="H32" i="2"/>
  <c r="AL32" i="2"/>
  <c r="X32" i="2"/>
  <c r="P32" i="2"/>
  <c r="H31" i="2"/>
  <c r="AB31" i="2"/>
  <c r="N31" i="2"/>
  <c r="X31" i="2"/>
  <c r="T31" i="2"/>
  <c r="AN31" i="2"/>
  <c r="Z31" i="2"/>
  <c r="AJ31" i="2"/>
  <c r="AL31" i="2"/>
  <c r="AQ31" i="2"/>
  <c r="AH31" i="2"/>
  <c r="F31" i="2"/>
  <c r="L31" i="2"/>
  <c r="AF31" i="2"/>
  <c r="Z30" i="2"/>
  <c r="AH30" i="2"/>
  <c r="H30" i="2"/>
  <c r="R30" i="2"/>
  <c r="AD30" i="2"/>
  <c r="AJ30" i="2"/>
  <c r="F30" i="2"/>
  <c r="L30" i="2"/>
  <c r="AF30" i="2"/>
  <c r="AB30" i="2"/>
  <c r="T30" i="2"/>
  <c r="V30" i="2"/>
  <c r="N30" i="2"/>
  <c r="J30" i="2"/>
  <c r="AN30" i="2"/>
  <c r="AL30" i="2"/>
  <c r="X30" i="2"/>
  <c r="AQ30" i="2"/>
  <c r="X29" i="2"/>
  <c r="X28" i="2"/>
  <c r="L28" i="2"/>
  <c r="J28" i="2"/>
  <c r="Z28" i="2"/>
  <c r="H28" i="2"/>
  <c r="AN28" i="2"/>
  <c r="R28" i="2"/>
  <c r="AQ28" i="2"/>
  <c r="AF28" i="2"/>
  <c r="N28" i="2"/>
  <c r="T28" i="2"/>
  <c r="AJ28" i="2"/>
  <c r="AB28" i="2"/>
  <c r="H27" i="2"/>
  <c r="P27" i="2"/>
  <c r="AN27" i="2"/>
  <c r="V27" i="2"/>
  <c r="AL27" i="2"/>
  <c r="T27" i="2"/>
  <c r="R27" i="2"/>
  <c r="AH27" i="2"/>
  <c r="AJ27" i="2"/>
  <c r="L27" i="2"/>
  <c r="Z27" i="2"/>
  <c r="AF27" i="2"/>
  <c r="X27" i="2"/>
  <c r="F27" i="2"/>
  <c r="AB27" i="2"/>
  <c r="AD27" i="2"/>
  <c r="F26" i="2"/>
  <c r="N26" i="2"/>
  <c r="X26" i="2"/>
  <c r="AJ26" i="2"/>
  <c r="Z26" i="2"/>
  <c r="R26" i="2"/>
  <c r="H26" i="2"/>
  <c r="AB26" i="2"/>
  <c r="F25" i="2"/>
  <c r="AP24" i="2"/>
  <c r="AR24" i="2" s="1"/>
  <c r="Z23" i="2"/>
  <c r="AN23" i="2"/>
  <c r="T23" i="2"/>
  <c r="AH23" i="2"/>
  <c r="AJ23" i="2"/>
  <c r="L23" i="2"/>
  <c r="AL23" i="2"/>
  <c r="N23" i="2"/>
  <c r="P23" i="2"/>
  <c r="X23" i="2"/>
  <c r="AB23" i="2"/>
  <c r="F23" i="2"/>
  <c r="AD23" i="2"/>
  <c r="J23" i="2"/>
  <c r="AQ23" i="2"/>
  <c r="V23" i="2"/>
  <c r="AF23" i="2"/>
  <c r="R23" i="2"/>
  <c r="H22" i="2"/>
  <c r="N22" i="2"/>
  <c r="AH22" i="2"/>
  <c r="J22" i="2"/>
  <c r="AN22" i="2"/>
  <c r="Z22" i="2"/>
  <c r="AF22" i="2"/>
  <c r="P22" i="2"/>
  <c r="V22" i="2"/>
  <c r="T22" i="2"/>
  <c r="X22" i="2"/>
  <c r="AB22" i="2"/>
  <c r="F22" i="2"/>
  <c r="R22" i="2"/>
  <c r="AD22" i="2"/>
  <c r="L22" i="2"/>
  <c r="AL22" i="2"/>
  <c r="V21" i="2"/>
  <c r="X21" i="2"/>
  <c r="AL21" i="2"/>
  <c r="AQ21" i="2"/>
  <c r="L21" i="2"/>
  <c r="J21" i="2"/>
  <c r="N21" i="2"/>
  <c r="Z21" i="2"/>
  <c r="AB21" i="2"/>
  <c r="F21" i="2"/>
  <c r="P21" i="2"/>
  <c r="H21" i="2"/>
  <c r="T18" i="2"/>
  <c r="V18" i="2"/>
  <c r="AD18" i="2"/>
  <c r="AB18" i="2"/>
  <c r="J18" i="2"/>
  <c r="AL18" i="2"/>
  <c r="N18" i="2"/>
  <c r="AL17" i="2"/>
  <c r="AN17" i="2"/>
  <c r="AH17" i="2"/>
  <c r="AB17" i="2"/>
  <c r="P17" i="2"/>
  <c r="R17" i="2"/>
  <c r="H17" i="2"/>
  <c r="AD17" i="2"/>
  <c r="L17" i="2"/>
  <c r="AJ17" i="2"/>
  <c r="V17" i="2"/>
  <c r="T17" i="2"/>
  <c r="AQ17" i="2"/>
  <c r="Z17" i="2"/>
  <c r="X17" i="2"/>
  <c r="J17" i="2"/>
  <c r="F17" i="2"/>
  <c r="N17" i="2"/>
  <c r="N16" i="2"/>
  <c r="Z14" i="2"/>
  <c r="J15" i="2"/>
  <c r="AH21" i="2"/>
  <c r="AD21" i="2"/>
  <c r="R21" i="2"/>
  <c r="X15" i="2"/>
  <c r="P15" i="2"/>
  <c r="AJ21" i="2"/>
  <c r="AF21" i="2"/>
  <c r="T21" i="2"/>
  <c r="H15" i="2"/>
  <c r="R25" i="2"/>
  <c r="T25" i="2"/>
  <c r="AH15" i="2"/>
  <c r="N15" i="2"/>
  <c r="AH18" i="2"/>
  <c r="AN18" i="2"/>
  <c r="H29" i="2"/>
  <c r="P28" i="2"/>
  <c r="AD28" i="2"/>
  <c r="V28" i="2"/>
  <c r="H25" i="2"/>
  <c r="V26" i="2"/>
  <c r="AL26" i="2"/>
  <c r="AD15" i="2"/>
  <c r="AB15" i="2"/>
  <c r="AJ18" i="2"/>
  <c r="AQ18" i="2"/>
  <c r="P18" i="2"/>
  <c r="AH29" i="2"/>
  <c r="AL28" i="2"/>
  <c r="F28" i="2"/>
  <c r="N27" i="2"/>
  <c r="J27" i="2"/>
  <c r="V25" i="2"/>
  <c r="X25" i="2"/>
  <c r="L26" i="2"/>
  <c r="AD26" i="2"/>
  <c r="AF26" i="2"/>
  <c r="F15" i="2"/>
  <c r="AL15" i="2"/>
  <c r="H18" i="2"/>
  <c r="F18" i="2"/>
  <c r="L18" i="2"/>
  <c r="AL25" i="2"/>
  <c r="AB25" i="2"/>
  <c r="X18" i="2"/>
  <c r="P25" i="2"/>
  <c r="AN25" i="2"/>
  <c r="N25" i="2"/>
  <c r="V15" i="2"/>
  <c r="Z15" i="2"/>
  <c r="AF18" i="2"/>
  <c r="AQ25" i="2"/>
  <c r="AQ26" i="2"/>
  <c r="AN26" i="2"/>
  <c r="Z18" i="2"/>
  <c r="T26" i="2"/>
  <c r="P20" i="2"/>
  <c r="X20" i="2"/>
  <c r="F20" i="2"/>
  <c r="AB20" i="2"/>
  <c r="R20" i="2"/>
  <c r="AF20" i="2"/>
  <c r="AQ20" i="2"/>
  <c r="AH20" i="2"/>
  <c r="AD20" i="2"/>
  <c r="AN20" i="2"/>
  <c r="AJ20" i="2"/>
  <c r="AL20" i="2"/>
  <c r="Z20" i="2"/>
  <c r="N20" i="2"/>
  <c r="J20" i="2"/>
  <c r="H20" i="2"/>
  <c r="L20" i="2"/>
  <c r="V20" i="2"/>
  <c r="P19" i="2"/>
  <c r="AB19" i="2"/>
  <c r="AF19" i="2"/>
  <c r="T19" i="2"/>
  <c r="AJ19" i="2"/>
  <c r="Z19" i="2"/>
  <c r="V19" i="2"/>
  <c r="AL19" i="2"/>
  <c r="AQ19" i="2"/>
  <c r="AN19" i="2"/>
  <c r="H19" i="2"/>
  <c r="F19" i="2"/>
  <c r="J19" i="2"/>
  <c r="L19" i="2"/>
  <c r="AD19" i="2"/>
  <c r="N19" i="2"/>
  <c r="R19" i="2"/>
  <c r="X19" i="2"/>
  <c r="AB16" i="2"/>
  <c r="AQ16" i="2"/>
  <c r="F16" i="2"/>
  <c r="Z16" i="2"/>
  <c r="R16" i="2"/>
  <c r="AL16" i="2"/>
  <c r="AN16" i="2"/>
  <c r="H16" i="2"/>
  <c r="AH16" i="2"/>
  <c r="T16" i="2"/>
  <c r="AD16" i="2"/>
  <c r="AF16" i="2"/>
  <c r="AJ16" i="2"/>
  <c r="V16" i="2"/>
  <c r="L16" i="2"/>
  <c r="X16" i="2"/>
  <c r="J16" i="2"/>
  <c r="AF15" i="2"/>
  <c r="AN15" i="2"/>
  <c r="AJ15" i="2"/>
  <c r="R15" i="2"/>
  <c r="AQ15" i="2"/>
  <c r="T15" i="2"/>
  <c r="AN14" i="2"/>
  <c r="N14" i="2"/>
  <c r="AJ14" i="2"/>
  <c r="V14" i="2"/>
  <c r="AH14" i="2"/>
  <c r="X14" i="2"/>
  <c r="AB14" i="2"/>
  <c r="AD14" i="2"/>
  <c r="R14" i="2"/>
  <c r="P14" i="2"/>
  <c r="AQ14" i="2"/>
  <c r="L14" i="2"/>
  <c r="F14" i="2"/>
  <c r="J14" i="2"/>
  <c r="AF14" i="2"/>
  <c r="AL14" i="2"/>
  <c r="T14" i="2"/>
  <c r="L33" i="2"/>
  <c r="R33" i="2"/>
  <c r="AF33" i="2"/>
  <c r="AQ33" i="2"/>
  <c r="V33" i="2"/>
  <c r="X33" i="2"/>
  <c r="AL33" i="2"/>
  <c r="AD33" i="2"/>
  <c r="AH33" i="2"/>
  <c r="T33" i="2"/>
  <c r="F29" i="2"/>
  <c r="N29" i="2"/>
  <c r="K512" i="1"/>
  <c r="G6" i="2" s="1"/>
  <c r="AJ29" i="2"/>
  <c r="AF29" i="2"/>
  <c r="V29" i="2"/>
  <c r="Z29" i="2"/>
  <c r="AD29" i="2"/>
  <c r="R29" i="2"/>
  <c r="J29" i="2"/>
  <c r="T29" i="2"/>
  <c r="AN29" i="2"/>
  <c r="AB29" i="2"/>
  <c r="AL29" i="2"/>
  <c r="L29" i="2"/>
  <c r="AQ29" i="2"/>
  <c r="AH26" i="2"/>
  <c r="J26" i="2"/>
  <c r="Z25" i="2"/>
  <c r="L25" i="2"/>
  <c r="AJ25" i="2"/>
  <c r="AD25" i="2"/>
  <c r="AF25" i="2"/>
  <c r="AH25" i="2"/>
  <c r="T34" i="2"/>
  <c r="AD34" i="2"/>
  <c r="AL34" i="2"/>
  <c r="N34" i="2"/>
  <c r="AF34" i="2"/>
  <c r="Z34" i="2"/>
  <c r="X34" i="2"/>
  <c r="AB34" i="2"/>
  <c r="H34" i="2"/>
  <c r="AH34" i="2"/>
  <c r="P34" i="2"/>
  <c r="AQ13" i="2"/>
  <c r="V13" i="2"/>
  <c r="R13" i="2"/>
  <c r="Z13" i="2"/>
  <c r="AD13" i="2"/>
  <c r="AF13" i="2"/>
  <c r="J13" i="2"/>
  <c r="L13" i="2"/>
  <c r="AJ13" i="2"/>
  <c r="F13" i="2"/>
  <c r="AB13" i="2"/>
  <c r="X13" i="2"/>
  <c r="H13" i="2"/>
  <c r="T13" i="2"/>
  <c r="P13" i="2"/>
  <c r="AL13" i="2"/>
  <c r="N13" i="2"/>
  <c r="AN13" i="2"/>
  <c r="AH13" i="2"/>
  <c r="D37" i="2" l="1"/>
  <c r="AQ37" i="2" s="1"/>
  <c r="AQ34" i="2"/>
  <c r="V34" i="2"/>
  <c r="L34" i="2"/>
  <c r="L36" i="2" s="1"/>
  <c r="K36" i="2" s="1"/>
  <c r="R34" i="2"/>
  <c r="R36" i="2" s="1"/>
  <c r="Q36" i="2" s="1"/>
  <c r="AB33" i="2"/>
  <c r="AB36" i="2" s="1"/>
  <c r="AA36" i="2" s="1"/>
  <c r="P33" i="2"/>
  <c r="F34" i="2"/>
  <c r="AJ34" i="2"/>
  <c r="H33" i="2"/>
  <c r="H36" i="2" s="1"/>
  <c r="G36" i="2" s="1"/>
  <c r="J34" i="2"/>
  <c r="AP34" i="2" s="1"/>
  <c r="AR34" i="2" s="1"/>
  <c r="N33" i="2"/>
  <c r="F33" i="2"/>
  <c r="F36" i="2" s="1"/>
  <c r="AP32" i="2"/>
  <c r="AR32" i="2" s="1"/>
  <c r="AP31" i="2"/>
  <c r="AR31" i="2" s="1"/>
  <c r="AP30" i="2"/>
  <c r="AR30" i="2" s="1"/>
  <c r="AP28" i="2"/>
  <c r="AR28" i="2" s="1"/>
  <c r="AP27" i="2"/>
  <c r="AR27" i="2" s="1"/>
  <c r="AP26" i="2"/>
  <c r="AR26" i="2" s="1"/>
  <c r="AP25" i="2"/>
  <c r="AR25" i="2" s="1"/>
  <c r="AP23" i="2"/>
  <c r="AR23" i="2" s="1"/>
  <c r="AP22" i="2"/>
  <c r="AR22" i="2" s="1"/>
  <c r="AP21" i="2"/>
  <c r="AR21" i="2" s="1"/>
  <c r="AP17" i="2"/>
  <c r="AR17" i="2" s="1"/>
  <c r="AP15" i="2"/>
  <c r="AR15" i="2" s="1"/>
  <c r="AP18" i="2"/>
  <c r="AR18" i="2" s="1"/>
  <c r="AP20" i="2"/>
  <c r="AR20" i="2" s="1"/>
  <c r="AP19" i="2"/>
  <c r="AR19" i="2" s="1"/>
  <c r="AP16" i="2"/>
  <c r="AR16" i="2" s="1"/>
  <c r="N36" i="2"/>
  <c r="M36" i="2" s="1"/>
  <c r="AP14" i="2"/>
  <c r="AR14" i="2" s="1"/>
  <c r="X36" i="2"/>
  <c r="W36" i="2" s="1"/>
  <c r="AH36" i="2"/>
  <c r="AG36" i="2" s="1"/>
  <c r="AJ36" i="2"/>
  <c r="AI36" i="2" s="1"/>
  <c r="V36" i="2"/>
  <c r="U36" i="2" s="1"/>
  <c r="AP29" i="2"/>
  <c r="AR29" i="2" s="1"/>
  <c r="AD36" i="2"/>
  <c r="AC36" i="2" s="1"/>
  <c r="AL36" i="2"/>
  <c r="AK36" i="2" s="1"/>
  <c r="Z36" i="2"/>
  <c r="Y36" i="2" s="1"/>
  <c r="AN36" i="2"/>
  <c r="AM36" i="2" s="1"/>
  <c r="AF36" i="2"/>
  <c r="AE36" i="2" s="1"/>
  <c r="P36" i="2"/>
  <c r="O36" i="2" s="1"/>
  <c r="T36" i="2"/>
  <c r="S36" i="2" s="1"/>
  <c r="C21" i="2"/>
  <c r="C16" i="2"/>
  <c r="C20" i="2"/>
  <c r="C29" i="2"/>
  <c r="C25" i="2"/>
  <c r="C26" i="2"/>
  <c r="C19" i="2"/>
  <c r="C27" i="2"/>
  <c r="C17" i="2"/>
  <c r="C23" i="2"/>
  <c r="C31" i="2"/>
  <c r="C30" i="2"/>
  <c r="C14" i="2"/>
  <c r="C22" i="2"/>
  <c r="C18" i="2"/>
  <c r="C32" i="2"/>
  <c r="C15" i="2"/>
  <c r="C34" i="2"/>
  <c r="C28" i="2"/>
  <c r="C24" i="2"/>
  <c r="C13" i="2"/>
  <c r="AP13" i="2"/>
  <c r="AR13" i="2" s="1"/>
  <c r="J36" i="2" l="1"/>
  <c r="I36" i="2" s="1"/>
  <c r="AP33" i="2"/>
  <c r="AR33" i="2" s="1"/>
  <c r="F37" i="2"/>
  <c r="E36" i="2"/>
  <c r="C37" i="2"/>
  <c r="E37" i="2" l="1"/>
  <c r="H37" i="2"/>
  <c r="J37" i="2" l="1"/>
  <c r="G37" i="2"/>
  <c r="L37" i="2" l="1"/>
  <c r="I37" i="2"/>
  <c r="N37" i="2" l="1"/>
  <c r="K37" i="2"/>
  <c r="M37" i="2" l="1"/>
  <c r="P37" i="2"/>
  <c r="O37" i="2" l="1"/>
  <c r="R37" i="2"/>
  <c r="Q37" i="2" l="1"/>
  <c r="T37" i="2"/>
  <c r="V37" i="2" l="1"/>
  <c r="S37" i="2"/>
  <c r="X37" i="2" l="1"/>
  <c r="U37" i="2"/>
  <c r="Z37" i="2" l="1"/>
  <c r="W37" i="2"/>
  <c r="AB37" i="2" l="1"/>
  <c r="Y37" i="2"/>
  <c r="AA37" i="2" l="1"/>
  <c r="AD37" i="2"/>
  <c r="AF37" i="2" l="1"/>
  <c r="AC37" i="2"/>
  <c r="AE37" i="2" l="1"/>
  <c r="AH37" i="2"/>
  <c r="AJ37" i="2" l="1"/>
  <c r="AG37" i="2"/>
  <c r="AI37" i="2" l="1"/>
  <c r="AL37" i="2"/>
  <c r="AN37" i="2" l="1"/>
  <c r="AK37" i="2"/>
  <c r="AM37" i="2" l="1"/>
  <c r="AP37" i="2"/>
  <c r="AR37" i="2" s="1"/>
</calcChain>
</file>

<file path=xl/sharedStrings.xml><?xml version="1.0" encoding="utf-8"?>
<sst xmlns="http://schemas.openxmlformats.org/spreadsheetml/2006/main" count="1944" uniqueCount="1057">
  <si>
    <t xml:space="preserve">          Custo Unitário</t>
  </si>
  <si>
    <t>Quantidades</t>
  </si>
  <si>
    <t>Material</t>
  </si>
  <si>
    <t>Mão-de-obra</t>
  </si>
  <si>
    <t>Valor em R$</t>
  </si>
  <si>
    <t>Item</t>
  </si>
  <si>
    <t>Discriminação dos Serviços</t>
  </si>
  <si>
    <t>Unid</t>
  </si>
  <si>
    <t>1.0</t>
  </si>
  <si>
    <t>2.0</t>
  </si>
  <si>
    <t>3.0</t>
  </si>
  <si>
    <t>m</t>
  </si>
  <si>
    <t>2.1</t>
  </si>
  <si>
    <t/>
  </si>
  <si>
    <t>1.1</t>
  </si>
  <si>
    <t>%</t>
  </si>
  <si>
    <t>Mês 1</t>
  </si>
  <si>
    <t>R$</t>
  </si>
  <si>
    <t>TOTAL</t>
  </si>
  <si>
    <t>m²</t>
  </si>
  <si>
    <t>m³</t>
  </si>
  <si>
    <t>Mês 2</t>
  </si>
  <si>
    <t>3.1</t>
  </si>
  <si>
    <t>Custo Total</t>
  </si>
  <si>
    <r>
      <t>Obra</t>
    </r>
    <r>
      <rPr>
        <sz val="10"/>
        <rFont val="Arial"/>
        <family val="2"/>
      </rPr>
      <t xml:space="preserve">: 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</si>
  <si>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</si>
  <si>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</si>
  <si>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Santo Antônio da Patrulha / RS</t>
  </si>
  <si>
    <t>Valor Total c/BDI R$</t>
  </si>
  <si>
    <t>Subtotal item 1.0</t>
  </si>
  <si>
    <t>Subtotal item 2.0</t>
  </si>
  <si>
    <t>Subtotal item 3.0</t>
  </si>
  <si>
    <t>TOTAL GERAL</t>
  </si>
  <si>
    <t>SINAPI</t>
  </si>
  <si>
    <t>PLEO</t>
  </si>
  <si>
    <t>Fonte de Referência</t>
  </si>
  <si>
    <t xml:space="preserve">Código de Referência </t>
  </si>
  <si>
    <t>CRONOGRAMA FÍSICO FINANCEIRO</t>
  </si>
  <si>
    <t>(  X  ) GLOBAL          (    ) INDIVIDUAL</t>
  </si>
  <si>
    <t xml:space="preserve">            </t>
  </si>
  <si>
    <t>DISCRIMINAÇÃO DOS SERVIÇOS</t>
  </si>
  <si>
    <t>Peso</t>
  </si>
  <si>
    <t xml:space="preserve">Valor das Obras </t>
  </si>
  <si>
    <t>e Serviços</t>
  </si>
  <si>
    <t>Mês 3</t>
  </si>
  <si>
    <t>(R$)</t>
  </si>
  <si>
    <t>SIMPLES</t>
  </si>
  <si>
    <t>ACUMULADO</t>
  </si>
  <si>
    <t>Valor Total da Obra:</t>
  </si>
  <si>
    <t>SERVIÇOS FINAIS</t>
  </si>
  <si>
    <t xml:space="preserve">Os custos unitários do presente orçamento atende o estabelecido no SINAPI/RS, referente ao detalhamento dos encargos sociais não desonerado para mão de obra horista e mensalista   </t>
  </si>
  <si>
    <t>unid.</t>
  </si>
  <si>
    <t>Entrada de energia e medição</t>
  </si>
  <si>
    <t>Luminárias</t>
  </si>
  <si>
    <t>Eletrodutos com conexões e cabos elétricos</t>
  </si>
  <si>
    <t>Tomadas e Interruptores</t>
  </si>
  <si>
    <t>17.0</t>
  </si>
  <si>
    <t>COTAÇÃO</t>
  </si>
  <si>
    <t>1.2</t>
  </si>
  <si>
    <t>1.3</t>
  </si>
  <si>
    <t>1.4</t>
  </si>
  <si>
    <t>INSTALAÇÕES ELÉTRICAS (380/220)</t>
  </si>
  <si>
    <t>SERVIÇOS PRELIMINARES</t>
  </si>
  <si>
    <t>SINAPI-I</t>
  </si>
  <si>
    <t>Alvenaria de vedação de blocos cerâmicos furados na horizontal de (14x9x19)cm, espessura de 14cm, de paredes com área liquida  menor 6m², sem vãos e argamassa de assentamento com preparo em betoneira.</t>
  </si>
  <si>
    <t>Quadro de distribuição de energia em chapa de aço galvanizado, de sobrepor, com barramento trifásico, para 24 disjuntores DIN 100A - fornecimento e instalação.</t>
  </si>
  <si>
    <t>Rua Pedro Benjamin de Souza, nº. 176 - Bairro Bom Princípio - Santo Antônio da Patrulha-RS</t>
  </si>
  <si>
    <t>COT 01</t>
  </si>
  <si>
    <t>Rasgo em alvenaria para eletroduto com DN menores ou iguais a  Ø 40mm.</t>
  </si>
  <si>
    <t xml:space="preserve">unid. </t>
  </si>
  <si>
    <t>Poste de concreto trifásico, comprimento de 5,0m completo, fornecimento e instalação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</si>
  <si>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</si>
  <si>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</si>
  <si>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</si>
  <si>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</si>
  <si>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</si>
  <si>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</si>
  <si>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</si>
  <si>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</si>
  <si>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</si>
  <si>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</si>
  <si>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</si>
  <si>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4.0</t>
  </si>
  <si>
    <t>4.1</t>
  </si>
  <si>
    <t>5.0</t>
  </si>
  <si>
    <t>5.1</t>
  </si>
  <si>
    <t>6.0</t>
  </si>
  <si>
    <t>1.16</t>
  </si>
  <si>
    <t>Demolição de revestimento com argamassa</t>
  </si>
  <si>
    <t>1.17</t>
  </si>
  <si>
    <t>Alvenaria de vedação de blocos cerâmicos furados na horizontal 14x9x19cm (espessura de 14cm, bloco deitado) e argamassa de assentamento com preparo em betoneira.</t>
  </si>
  <si>
    <t>Emboço, para recebimento de cerâmica, em argamassa 1:2:8, preparo mecânico com betoneira de 400L, aplicado manualmente em faces internas, para ambientes com área maior que 10m², espessura de 10mm, com execussão de taliscas.</t>
  </si>
  <si>
    <t>Emboço, para recebimento de cerâmica, em argamassa 1:2:8, preparo mecânico com betoneira de 400L, aplicado manualmente em faces internas, para ambientes com área menor de 5m², espessura de 10mm, com execussão de taliscas.</t>
  </si>
  <si>
    <t>Emboço, para recebimento de cerâmica, em argamassa 1:2:8, preparo mecânico com betoneira de 400L, aplicado manualmente em faces internas, para ambientes com área entre 5m² e 10m², espessura de 10mm, com execussão de taliscas.</t>
  </si>
  <si>
    <t>Massa única, para recebimento de pintura, em argamassa traço 1:2:8, preparo mecânico em betoneira de 400L, aplicada manualmente em faces internas de paredes, espessura de 20mm, com execussão de taliscas.</t>
  </si>
  <si>
    <t>INFRAESTRUTURA (AMPLIAÇÃO)</t>
  </si>
  <si>
    <t>SUPRAESTRUTURA</t>
  </si>
  <si>
    <t>IMPERMEABILIZAÇÃO</t>
  </si>
  <si>
    <t xml:space="preserve">SISTEMA DE VEDAÇÃO VERTICAL EXTERNO / INTERNO (PAREDES)  </t>
  </si>
  <si>
    <t>Subtotal item 5.0</t>
  </si>
  <si>
    <t>COBERTURA</t>
  </si>
  <si>
    <t>7.0</t>
  </si>
  <si>
    <t>REVESTIMENTOS INTERNOS E EXTERNOS</t>
  </si>
  <si>
    <t>7.1</t>
  </si>
  <si>
    <t>8.0</t>
  </si>
  <si>
    <t>8.1</t>
  </si>
  <si>
    <t>9.0</t>
  </si>
  <si>
    <t>9.1</t>
  </si>
  <si>
    <t>ESQUADRIAS</t>
  </si>
  <si>
    <t>10.1</t>
  </si>
  <si>
    <t>VIDROS</t>
  </si>
  <si>
    <t>Subtotal item 4.0</t>
  </si>
  <si>
    <t>Subtotal item 7.0</t>
  </si>
  <si>
    <t>Subtotal item 9.0</t>
  </si>
  <si>
    <t>Subtotal item 10.0</t>
  </si>
  <si>
    <t>11.0</t>
  </si>
  <si>
    <t>12.0</t>
  </si>
  <si>
    <t>12.1</t>
  </si>
  <si>
    <t>PINTURA</t>
  </si>
  <si>
    <t>PAVIMENTAÇÃO (PISO INTERNOS E EXTERNOS)</t>
  </si>
  <si>
    <t>INSTALAÇÕES HIDRÁULICAS</t>
  </si>
  <si>
    <t>8.2</t>
  </si>
  <si>
    <t>8.3</t>
  </si>
  <si>
    <t>8.2.1</t>
  </si>
  <si>
    <t>8.1.1</t>
  </si>
  <si>
    <t>8.1.2</t>
  </si>
  <si>
    <t>8.1.3</t>
  </si>
  <si>
    <t>8.1.4</t>
  </si>
  <si>
    <t>8.1.5</t>
  </si>
  <si>
    <t>8.2.2</t>
  </si>
  <si>
    <t>8.3.1</t>
  </si>
  <si>
    <t>8.3.2</t>
  </si>
  <si>
    <t>LOUÇAS E METAIS</t>
  </si>
  <si>
    <t>Subtotal item 11.0</t>
  </si>
  <si>
    <t>11.1</t>
  </si>
  <si>
    <t>Subtotal item 12.0</t>
  </si>
  <si>
    <t>13.0</t>
  </si>
  <si>
    <t>13.1</t>
  </si>
  <si>
    <t>Subtotal item 13.0</t>
  </si>
  <si>
    <t>14.0</t>
  </si>
  <si>
    <t>Subtotal item 14.0</t>
  </si>
  <si>
    <t>INSTALAÇÕES SANIÁRIAS</t>
  </si>
  <si>
    <t>15.0</t>
  </si>
  <si>
    <t>15.1</t>
  </si>
  <si>
    <t>15.2</t>
  </si>
  <si>
    <t>15.3</t>
  </si>
  <si>
    <t>15.4</t>
  </si>
  <si>
    <t>15.6</t>
  </si>
  <si>
    <t>15.5</t>
  </si>
  <si>
    <t>16.0</t>
  </si>
  <si>
    <t>16.1</t>
  </si>
  <si>
    <t>Subtotal item 15.0</t>
  </si>
  <si>
    <t>Subtotal item 16.0</t>
  </si>
  <si>
    <t>17.1</t>
  </si>
  <si>
    <t>Subtotal item 17.0</t>
  </si>
  <si>
    <t>8.3.3</t>
  </si>
  <si>
    <t>Lajes (ampliação)</t>
  </si>
  <si>
    <t>Massa única, para recebimento de pintura, em argamassa traço 1:2:8, preparo mecânico em betoneira de 400L, aplicada manualmente em teto, espessura de 20mm, com execussão de taliscas.</t>
  </si>
  <si>
    <t>16.2</t>
  </si>
  <si>
    <t>Aplicação de fundo selador acrílico em teto, uma demão.</t>
  </si>
  <si>
    <t>16.3</t>
  </si>
  <si>
    <t>16.4</t>
  </si>
  <si>
    <t>6.2</t>
  </si>
  <si>
    <t>Trama de madeira composta por terças para telhados de até 2 águas para telha ondulada de fibrocimento, metálica, plástica ou termoacústica, incluso transporte vertical.</t>
  </si>
  <si>
    <t>Trama de madeira composta ripas, terças e caibros para telhados de até 2 águas para telha de encaixe cerãmica ou de concreto, incluso transporte vertical (trama de madeira para telhado de uma água em platibanda).</t>
  </si>
  <si>
    <t>Telhamento com telha ondulada de fibrocimento e=6mm, com recobrimento lateral de 1/4 de onda para telhado com inclinação maior que 10º, com até 2 águas, incluso içamento</t>
  </si>
  <si>
    <t>Cobertura do pátio interno</t>
  </si>
  <si>
    <t>Cobertura prédio principal</t>
  </si>
  <si>
    <t>Calha em chapa de aço galvanizado número 24, desenvolvimento de 50 centímetros, inclusio transporte vertical.</t>
  </si>
  <si>
    <t>Telhamento com telha ondulada de fibrocimento e=6mm, com recobrimento lateral de 1/4 de onda para telhado com inclinação maior que 10º, com até 2 águas, incluso içamento.</t>
  </si>
  <si>
    <t>6.1.1</t>
  </si>
  <si>
    <t>6.1.2</t>
  </si>
  <si>
    <t>6.1.3</t>
  </si>
  <si>
    <t>6.2.1</t>
  </si>
  <si>
    <t xml:space="preserve">Acabamento para forro (roda-forro em perfil metálico e plástico) </t>
  </si>
  <si>
    <t>Fabricação e instalação de tesoura interna em aço, vão de 6,60m para tenha ondulada de ficrocimento, metálica plástica ou termoacústica, incluso içamento</t>
  </si>
  <si>
    <t>6.2.2</t>
  </si>
  <si>
    <t>6.2.3</t>
  </si>
  <si>
    <t>Trama de aço composta por terças para telhados de até 2 águas para telha de fibrocimento, metálica, plastica ou termoacústica, incluso transporte vertical.</t>
  </si>
  <si>
    <t>kg</t>
  </si>
  <si>
    <t>Cobertura de acesso lateral</t>
  </si>
  <si>
    <t>Rufo em chapa de aço galvanizado número 24, corte de 25 cm,  incluso transporte vertical.</t>
  </si>
  <si>
    <t>6.2.4</t>
  </si>
  <si>
    <t>Paredes Internas e Externas</t>
  </si>
  <si>
    <t>Muros e cercamento</t>
  </si>
  <si>
    <t>Verga moldada in loco em concreto para janelas com até 1,50m de vão.</t>
  </si>
  <si>
    <t>Vergas moldada in loco em concreto para portas até 1,50m de vão.</t>
  </si>
  <si>
    <t>Verga moldada in loco em concreto para janelas com mais de 1,50m de vão.</t>
  </si>
  <si>
    <t>Vergas moldada in loco em concreto para portas com mais de 1,50m de vão.</t>
  </si>
  <si>
    <t>9.2</t>
  </si>
  <si>
    <t>Pintura das paredes inernas e externas</t>
  </si>
  <si>
    <t>Cobertura da passarela de acesso</t>
  </si>
  <si>
    <t>Fabricação e instalação de tesoura interna em aço, vão de 4,00m para tenha ondulada de ficrocimento, metálica plástica ou termoacústica, incluso içamento</t>
  </si>
  <si>
    <t>Subtotal item 6.0</t>
  </si>
  <si>
    <t>Composição</t>
  </si>
  <si>
    <t>10.2</t>
  </si>
  <si>
    <t>Kit de porta-pronta de madeira em acabamento melamínico branco, folha leve ou média, 70x210 cm, exclusive fechadura, fixação com preenchimento parcial de espuma expansiva - fornecimento e instalação.</t>
  </si>
  <si>
    <t>Vidro liso transparente incolor, espessura 4 mm, colocado com massa.</t>
  </si>
  <si>
    <t>unid</t>
  </si>
  <si>
    <t>13.2</t>
  </si>
  <si>
    <t>13.3</t>
  </si>
  <si>
    <t>13.4</t>
  </si>
  <si>
    <t>Divisória sanitária, tipo cabine, em granito cinza polido, espessura de 3 cm, assentado em argamassa colante.</t>
  </si>
  <si>
    <t>Execução de pilar metálico em perfil tubular quadrado de 100x100 mm, em chapa de aço e=2mm, com conexões soldadas e fixação parafusada, incluso mão de obra, transporte e içamento. (6,15 kg/m)</t>
  </si>
  <si>
    <t>Alvenaria de vedação de blocos cerâmicos furados na horizontal 9x14x19cm (espessura de 9cm) e argamassa de assentamento com preparo em betoneira.</t>
  </si>
  <si>
    <t>COMP 01</t>
  </si>
  <si>
    <t>Cumeeira para telha termoacústica - fornecimento e instalação.</t>
  </si>
  <si>
    <t>Paredes de gesso acartonado</t>
  </si>
  <si>
    <t>Instalação de janela de aço tipo basculante reaproveitadas.</t>
  </si>
  <si>
    <t>Calha de beiral semicircular de pvc, diâmetro de 125mm, incluindo cabeceiras, emendas, bocais, suportes e vedações, excluindo condutores, inclusio transporte vertical.</t>
  </si>
  <si>
    <t>Aplicação de selador acrílicos em paredes internas/externas, uma demão.</t>
  </si>
  <si>
    <t>INSTALAÇÕES PLUVIAIS</t>
  </si>
  <si>
    <t>16.5</t>
  </si>
  <si>
    <t>16.6</t>
  </si>
  <si>
    <t>15.7</t>
  </si>
  <si>
    <t>Tubo de queda, série R, água pluviam, DN 100 mm, fornecido e instalado em ramais verticais.</t>
  </si>
  <si>
    <t>Curva de 87 graus e 30 minutos, pvc, série R, água pluvial, DN 100 mm, junta elástica, fornecido e instalado em condutores verticais de águas pluviais.</t>
  </si>
  <si>
    <t>Curva de 90 graus, pvc, série R, água pluvial, DN 100 mm, junta elástica, fornecido e instalado em condutores verticais de água.</t>
  </si>
  <si>
    <t>Tubo pvc rígido 100 mm esgoto primário - fornecimento e instalação.</t>
  </si>
  <si>
    <t>Tubo pvc rígido 150 mm esgoto primário - fornecimento e instalação.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</si>
  <si>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</si>
  <si>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</si>
  <si>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</si>
  <si>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</si>
  <si>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</si>
  <si>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</si>
  <si>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</si>
  <si>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</si>
  <si>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</si>
  <si>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</si>
  <si>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Tubo pvc rígido 150 mm esgoto, inclusive conexões - fornecimento e instalação.</t>
  </si>
  <si>
    <t>Tubo pvc rígido 40 mm esgoto, inclusive conexões - fornecimento e instalação.</t>
  </si>
  <si>
    <t>Tubo pvc rígido 75 mm esgoto, inclusive conexões - fornecimento e instalação.</t>
  </si>
  <si>
    <t>Tubo pvc rígido 100 mm esgoto, inclusive conexões - fornecimento e instalação.</t>
  </si>
  <si>
    <t>Cuba de embutir oval em louça branca, 35x50 cm, incluso válvula de metal cromado e sifão flexível em PVC - fornecimento e instalação.</t>
  </si>
  <si>
    <t>Tubo pvc rígido 50 mm esgoto ou ventilação, inclusive conexões - fornecimento e instalação.</t>
  </si>
  <si>
    <t>Papeleira de metal cromado sem tampa, incluso fixação.</t>
  </si>
  <si>
    <t>Saboneteira plástica tipo dispenser para sabonete líquido, incluso fixação.</t>
  </si>
  <si>
    <t>Assento sanitário convencional - fornecimento e instalação.</t>
  </si>
  <si>
    <t>Vaso sanitário infantil louça branca - fornecimento e instalação.</t>
  </si>
  <si>
    <t>Assento sanitário infantil - fornecimento e instalação.</t>
  </si>
  <si>
    <t>Cuba de embutir retangular de aço inoxidável, 56x33x12 cm - fornecimento e instalação.</t>
  </si>
  <si>
    <t>Tanque de louça com coluna, 30 L e torneira de metal cromado padrão popular - fornecimento e instalação.</t>
  </si>
  <si>
    <t>Torneira cromada de mesa, para lavatório, padrão popular 1/2 ou 3/4 - fornecimento e instalação.</t>
  </si>
  <si>
    <t>Lavatório louça branca suspenso, com sifão tipo garrafa em pvc, válvula e engate flexível 30 cm em plástico e torneira cromada de mesa, padrão popular - fornecimento e instalação</t>
  </si>
  <si>
    <t>18.0</t>
  </si>
  <si>
    <t>18.1</t>
  </si>
  <si>
    <t>Concreto simples FCK 18MPA c/ formas para assentamento de mourões.</t>
  </si>
  <si>
    <t>Escavação manual de vala 50x30 cm, para assentamento de pedra grês.</t>
  </si>
  <si>
    <t>Cerca de tela 2" com mourão de concreto.</t>
  </si>
  <si>
    <t>Contraverga moldada in loco para vãos de até 1,50m de comprimento.</t>
  </si>
  <si>
    <t>Contraverga moldada in loco para vãos de maiores que 1,50m de comprimento.</t>
  </si>
  <si>
    <t>Placa de obra, pintada/fixada em estrutura de madeira.</t>
  </si>
  <si>
    <t>Limpeza manual de vegetação em terreno com enxada.</t>
  </si>
  <si>
    <t>Demolição de alvenaria de tijolo furado, de forma manual, sem reaproveitamento.</t>
  </si>
  <si>
    <t>Demolição de forro/parede de gesso.</t>
  </si>
  <si>
    <t>Demolição de revestimento cerâmico, incluindo calçada, de forma mecanizada, com martelete, sem reaproveitamento.</t>
  </si>
  <si>
    <t>Demolição de rodapé cerâmico, de forma manual, sem reaproveitamento.</t>
  </si>
  <si>
    <t>Demolição de contrapiso de concreto simples com espessura de até 8 cm.</t>
  </si>
  <si>
    <t>Remoção de janelas, de forma manual, sem reproveitamento.</t>
  </si>
  <si>
    <t>Remoção de portas, de forma manual, sem reproveitamento.</t>
  </si>
  <si>
    <t>Retirada de esquadria, de forma manual, com reproveitamento.</t>
  </si>
  <si>
    <t>Retirada de tubulação (tubos e conecções) de água fria, de forma manual, sem reaproveitamento.</t>
  </si>
  <si>
    <t>Remoção de louças, de forma manual, rem reaproveitamento.</t>
  </si>
  <si>
    <t>Remoção de cabos elétricos, de forma manual, sem aproveitamento.</t>
  </si>
  <si>
    <t>Remoção de interruptores/tomadas elétricas, de forma manual, sem reaproveitamento.</t>
  </si>
  <si>
    <t>Remoção de luminária de forma manual, sem reapriveitamento.</t>
  </si>
  <si>
    <t>Remoção de telhas de fibrocimento e plástica de forma manual, sem reaproveitamento.</t>
  </si>
  <si>
    <t>Remoção de trama de madeira para cobertura, de forma manual, sem reaproveitamento.</t>
  </si>
  <si>
    <t>Fabricação e instalação de tesoura interna em madeira não aparelhada, vão de 7,50m, para telha ondulada de fibrocimento, metálica, plástica ou termoacústica, incluso içamento.</t>
  </si>
  <si>
    <t>Cumeeira para telha de ondulada de fibrocimento e=6mm, incluindo acessório de fixação e içamento.</t>
  </si>
  <si>
    <t>Janela de caixilho correr-ferro tubo metalon, 180x150 cm quatro folhas - fornecimento e instalação.</t>
  </si>
  <si>
    <t>Janela de caixilho correr-ferro tubo metalon, 128x150 cm duas folhas - fornecimento e instalação.</t>
  </si>
  <si>
    <t>Janela de aço tipo basculante 70x60cm. Para vidros, com batente, ferragens e pintura anticorrosiva - fornecimento e instalação.</t>
  </si>
  <si>
    <t>Ferragem completa para portas externas - fornecimento e instalação.</t>
  </si>
  <si>
    <t>Ferragem completa para portas internas - fornecimento e instalação.</t>
  </si>
  <si>
    <t>Porta de abrir ferro-baguete alumínio, 160x210 cm duas folhas - fornecimento e instalação.</t>
  </si>
  <si>
    <t>Porta de abrir ferro com chapas, 90x210 cm - fornecimento e instalação.</t>
  </si>
  <si>
    <t>Porta de abrir ferro com chapas, 80x210 cm - fornecimento e instalação.</t>
  </si>
  <si>
    <t>Porta de correr ferro-baguete alumínio, 200x210 cm duas folhas - fornecimento e instalação.</t>
  </si>
  <si>
    <t>Porta de abrir ferro-baguete alumínio, 200x210 cm duas folhas - fornecimento e instalação.</t>
  </si>
  <si>
    <t>Porta de caixilho correr-ferro tubo metalon, 220x210 cm quatro folhas - fornecimento e instalação.</t>
  </si>
  <si>
    <t>Porta int. semi-oca compens. Cedro, de abrir/correr, s/ferro 80x210 cm - fornecimento e intalação.</t>
  </si>
  <si>
    <t>Sifão do tipo flexível em PVC 1x1.1/2 - fornecimento e instalação.</t>
  </si>
  <si>
    <t>Caixa sifonada c/ grelha 150x150x50 mm saída 50 mm - fornecimento e instalação.</t>
  </si>
  <si>
    <t>Caixa sifonada c/ grelha 150x185x75 mm saída 75 mm - fornecimento e instalação.</t>
  </si>
  <si>
    <t>Caixa de inspeção 60x60x60cm alv.15 c/ tampa de concreto.</t>
  </si>
  <si>
    <t>Caixa de areia 60x60 cm - alvenaria com grelha de ferro.</t>
  </si>
  <si>
    <t>Luva,  para eletroduto PVC rígido roscável DN 50mm² - fornecimento e instalação.</t>
  </si>
  <si>
    <t>Cinta galvanizada perfurada com presilha para poste (1,00m).</t>
  </si>
  <si>
    <t>Caixa interna/externa de medição para 1 medidor trifásico, com visor, em chapa de aço (padrão da concessionaria local), fornecimento e instalação.</t>
  </si>
  <si>
    <t>Armação Secundária com roldana, completo ( roldanas e parafusos).</t>
  </si>
  <si>
    <t>Cabo de cobre flexível isolado, 35mm², anti-chama 0,6/1,0KV, fornecimento e instalação.</t>
  </si>
  <si>
    <t>Eletroduto flexível corrugado, pead, DN 50mm (1 1/2") - fornecimento e instalação.</t>
  </si>
  <si>
    <t>Caixa de inspeção em polietileno para aterramento diametro de 300mm, fornecimento e instalação.</t>
  </si>
  <si>
    <t>Haste de aterramento 3/4, comprimeto de 300cm,para SPDA - fornecimento e instalação.</t>
  </si>
  <si>
    <t>Quadro de distribuição de energia em chapa de aço galvanizado, de sobrepor,  com barramento trifásico, para 18 disjuntores - fornecimento e instalação.</t>
  </si>
  <si>
    <t>Quadro de distribuição de energia em chapa de aço galvanizado, de embutir,  com barramento trifásico, para 18 disjuntores - fornecimento e instalação.</t>
  </si>
  <si>
    <t>Disjuntor monopolar tipo DIN, corrente nominal de 16A - fornecimento e instalação.</t>
  </si>
  <si>
    <t>Disjuntor monopolar tipo DIN, corrente nominal de 20A - fornecimento e instalação.</t>
  </si>
  <si>
    <t>Disjuntor monopolar tipo DIN, corrente nominal de 25A - fornecimento e instalação.</t>
  </si>
  <si>
    <t>Disjuntor monopolar tipo DIN, corrente nominal de 40A - fornecimento e instalação.</t>
  </si>
  <si>
    <t>Disjuntor tetrapolar, com dispositivo de proteção diferencial residual (ddr), corrente nominal de 25A - fornecimento e instalação.</t>
  </si>
  <si>
    <t>Disjuntor tripolar tipo DIN, corrente nominal de 25A - fornecimento e instalação.</t>
  </si>
  <si>
    <t>Disjuntor tripolar tipo DIN, corrente nominal de 50A - fornecimento e instalação.</t>
  </si>
  <si>
    <t>Luminária Tubular de sobrepor, LED Slim 2x15W, branco frio - (3,0x8,0x120,0)cm - completa - fornecimento e instalação.</t>
  </si>
  <si>
    <t>Luminaria de LED refletor retangular bivolt, luz branca de 50W - fornecimento e instalação.</t>
  </si>
  <si>
    <t>Luminaria de LED refletor retangular bivolt, luz branca de 30W - fornecimento e instalação.</t>
  </si>
  <si>
    <t>Eletroduto rígido soldável e conexões, PVC, na cor cinza, DN Ø 20mm (1/2"), aparente instalado em teto, fornecimento e instalação.</t>
  </si>
  <si>
    <t>Eletroduto rígido soldável e conexões, PVC, na cor cinza, DN Ø 25mm (3/4"), aparente instalado em teto, fornecimento e instalação.</t>
  </si>
  <si>
    <t>Eletroduto rígido soldável e conexões, PVC, na cor cinza, DN Ø 20mm (1/2"), aparente instalado em parede, fornecimento e instalação.</t>
  </si>
  <si>
    <t>Eletroduto rígido soldável e conexões, PVC, na cor cinza, DN Ø 25mm (3/4"), aparente instalado em parede, fornecimento e instalação.</t>
  </si>
  <si>
    <t>Eletroduto rígido soldável e conexões, PVC, na cor cinza, DN Ø 32mm (1"), aparente instalado em parede, fornecimento e instalação.</t>
  </si>
  <si>
    <t>Tomada alta de embutir (1 módulo) 2P+t, 20A, incluindo suporte e placa - fornecimento e Instalação.</t>
  </si>
  <si>
    <t>Tomada alta de embutir (1 módulo) 2P+t, 10A, incluindo suporte e placa - fornecimento e Instalação.</t>
  </si>
  <si>
    <t>Tomada média de embutir (1 módulo) 2P+t, 20A, incluindo suporte e placa - fornecimento e Instalação.</t>
  </si>
  <si>
    <t>Tomada baixa de embutir (1 módulo) 2P+t, 20A, incluindo suporte e placa - fornecimento e Instalação.</t>
  </si>
  <si>
    <t>Tomada média de embutir (1 módulo) 2P+t, 10A, incluindo suporte e placa - fornecimento e Instalação.</t>
  </si>
  <si>
    <t>Interruptor paralelo (1 módulo), com 1 tomada de embutir 2P+T, 10A, incluindo suporte e placa - fornecimento e instalação.</t>
  </si>
  <si>
    <t>Interruptor simples (2 módulos), com 1 tomada de embutir 2P+T, 10A, incluindo suporte e placa - fornecimento e instalação.</t>
  </si>
  <si>
    <t>Interruptor simples (1 módulo), com 1 tomada de embutir 2P+T, 10A, incluindo suporte e placa - fornecimento e instalação.</t>
  </si>
  <si>
    <t>Interruptor simples (1 módulo) de embutir, incluindo suporte e placa - fornecimento e instalação.</t>
  </si>
  <si>
    <t>Caixa condulete PVC Ø-20mm c/tomada 3P - 20A.</t>
  </si>
  <si>
    <t>Caixa condulete PVC Ø-20mm c/ dois interruptor simples.</t>
  </si>
  <si>
    <t>Caixa condulete PVC Ø-20mm c/interruptor simples.</t>
  </si>
  <si>
    <t>Condulete de PVC, tipo TB, para eletroduto de PVC Ø-32mm c/tampa cega - fornecimento e instalação.</t>
  </si>
  <si>
    <t>Caixa condulete PVC Ø-25mm c/tampa cega.</t>
  </si>
  <si>
    <t>Caixa condulete PVC Ø-20mm c/tampa cega.</t>
  </si>
  <si>
    <t>Caixa de passagem, em PVC, 4x4", para eletroduto flexível corrugago.</t>
  </si>
  <si>
    <t>Condulete de PVC, tipo LB, para eletroduto de PVC Ø-32mm c/tampa cega - fornecimento e instalação.</t>
  </si>
  <si>
    <t>Eletroduto flexivel corrugado, PVC, DN Ø 20mm (1/2"), instalado em forro -fornecimento e instalação.</t>
  </si>
  <si>
    <t>Eletroduto flexivel corrugado, PVC, DN Ø 25mm (3/4"), instalado em forro - fornecimento e instalação.</t>
  </si>
  <si>
    <t>Eletroduto flexivel corrugado, PVC, DN Ø 32mm (1"), instalado em forro - fornecimento e instalação.</t>
  </si>
  <si>
    <t>Eletroduto flexivel corrugado, PVC, DN Ø 20mm (1/2"), instalado em laje - fornecimento e instalação.</t>
  </si>
  <si>
    <t>Eletroduto flexivel corrugado, PVC, DN Ø 25mm (3/4"), instalado em laje - fornecimento e instalação.</t>
  </si>
  <si>
    <t>Eletroduto flexivel corrugado, PVC, DN Ø 20mm (1/2"), instalado em parede - fornecimento e instalação.</t>
  </si>
  <si>
    <t>Eletroduto flexivel corrugado, PVC, DN Ø 25mm (3/4"), instalado em parede - fornecimento e instalação.</t>
  </si>
  <si>
    <t>Eletroduto flexivel corrugado reforçado, PVC, DN Ø 25mm (3/4"), instalado sob solo - fornecimento e instalação.</t>
  </si>
  <si>
    <t>Eletroduto flexivel corrugado, PVC, DN Ø 32mm (1"), instalado em parede - fornecimento e instalação.</t>
  </si>
  <si>
    <t>Cabo de cobre isolado, seção 1,5 mm², anti-chama 450/750 V - fornecimento e instalação.</t>
  </si>
  <si>
    <t>Cabo de cobre isolado, seção 2,5 mm², anti-chama 450/750 V - fornecimento e instalação.</t>
  </si>
  <si>
    <t>Cabo de cobre isolado, seção 4,0 mm², anti-chama 450/750 V - fornecimento e instalação.</t>
  </si>
  <si>
    <t>Cabo de cobre isolado, seção 6,0 mm², anti-chama 450/750 V, fornecimento e instalação.</t>
  </si>
  <si>
    <t>Cabo de cobre isolado, seção 10,0 mm², anti-chama 450/750 V, fornecimento e instalação.</t>
  </si>
  <si>
    <t>Cabo de cobre isolado, seção 16,0 mm², anti-chama 450/750 V, fornecimento e instalação.</t>
  </si>
  <si>
    <t>Lixamento manual em superfícies metálicas em obra.</t>
  </si>
  <si>
    <t>Pintura de tinta epoxica de fundo pulverizado sobre perfil metálico executado em fábrica (uma demão).</t>
  </si>
  <si>
    <t>Grelha tipo hemisférica PVC de encaixe, D=100mm - fornecimento e instalação.</t>
  </si>
  <si>
    <t>15.8</t>
  </si>
  <si>
    <t>COMP 04</t>
  </si>
  <si>
    <t>COMP 03</t>
  </si>
  <si>
    <t>COMP 02</t>
  </si>
  <si>
    <t>Cobertura de vidro - refeitório</t>
  </si>
  <si>
    <t>Execução de viga metálica em perfil tubular quadrado de 40x120 mm, em chapa de aço e=2 mm, com conexões soldadas e fixação parafusada, incluso mão de obra, transporte e içamento. (4,87 kg/m)</t>
  </si>
  <si>
    <t>Execução de viga metálica em perfil tubular quadrado de 40x80 mm, em chapa de aço e=2 mm, com conexões soldadas e fixação parafusada, incluso mão de obra, transporte e içamento. (3,62 kg/m)</t>
  </si>
  <si>
    <t>Execução de pilar metálico em perfil tubular quadrado de 80x80 mm, em chapa de aço e=2 mm, com conexões soldadas e fixação parafusada, incluso mão de obra, transporte e içamento. (4,87 kg/m)</t>
  </si>
  <si>
    <t>Caixilho fixo-ferro tubo metalon, 495x50 cm - fornecimento e instalação.</t>
  </si>
  <si>
    <t>Caixilho fixo-ferro tubo metalon, 160x70 cm - fornecimento e instalação.</t>
  </si>
  <si>
    <t>CENTRAL DE GLP</t>
  </si>
  <si>
    <t>18.2</t>
  </si>
  <si>
    <t>18.3</t>
  </si>
  <si>
    <t>18.4</t>
  </si>
  <si>
    <t>19.0</t>
  </si>
  <si>
    <t>19.1</t>
  </si>
  <si>
    <t>Instalação de vidro temperado E=8 mm, encaixado em perfil U.</t>
  </si>
  <si>
    <t>11.2</t>
  </si>
  <si>
    <t>Instalação de vidro laminado E=8 mm, encaixado em perfil U.</t>
  </si>
  <si>
    <t>12.2</t>
  </si>
  <si>
    <t>Tubo PVC soldável, DN 25mm, instalado em ramal ou sub-ramal de água - fornecimento e instalação.</t>
  </si>
  <si>
    <t>Tê de redução, pvc, soldável, DN 32 x 25 mm, instalado em ramal ou sub-ramal de água - fornecimento e instalação.</t>
  </si>
  <si>
    <t>Luva de redução, pvc, soldável, DN 32 x 25 mm, instalado em ramal ou sub-ramal de água - fornecimento e instalação.</t>
  </si>
  <si>
    <t>Tubo PVC soldável, DN 32 mm, instalado em ramal ou sub-ramal de água - fornecimento e instalação.</t>
  </si>
  <si>
    <t>Tê, pvc, soldável, DN 32 mm, instalado em ramal ou sub-ramal de água - fornecimento e instalação.</t>
  </si>
  <si>
    <t>Registro de gaveta com canopla cormada, DN 32 mm (1 1/4") - fornecimento e instalação</t>
  </si>
  <si>
    <t>Registro de gaveta com canopla cormada, DN 25 mm (1") - fornecimento e instalação</t>
  </si>
  <si>
    <t>Registro de pressão com canopla cromada DN 20 mm (3/4") - fornecimento e instalação.</t>
  </si>
  <si>
    <t>Tê de redução PVC soldável, 25 x 20mm - fornecimento e instalação.</t>
  </si>
  <si>
    <t>Joelho 90º, pvc, soldável, DN 25 mm, instalado em ramal ou sub-ramal de água - fornecimento e instalação.</t>
  </si>
  <si>
    <t>Drenos ar condicionados</t>
  </si>
  <si>
    <t>Rasgo em alvenaria para ramais/distribuição com diâmetros menores ou iguais a 40 mm</t>
  </si>
  <si>
    <t>Chumbamento linear em alvenaria para ramais/distribuição com diâmetros menores ou iguais a 40 mm.</t>
  </si>
  <si>
    <t>Tubo de PVC rígido, soldável, 20 mm - fornecimento e instalação.</t>
  </si>
  <si>
    <t>Reservatório</t>
  </si>
  <si>
    <t>Ramais de distribuíção e sub-ramais</t>
  </si>
  <si>
    <t>Joelho 90 graus, pvc, soldável, DN 25 mm, instalado em ramal ou sub-ramal de água - fornecimento e instalação.</t>
  </si>
  <si>
    <t>Joelho 90 graus, pvc, soldável, DN 32 mm, instalado em ramal ou sub-ramal de água - fornecimento e instalação.</t>
  </si>
  <si>
    <t>Joelho de redução 90 graus, PVC, soldável com bucha de latão 25 x 20mm - fornecimento e instalação.</t>
  </si>
  <si>
    <t>Joelho, PVC soldável com rosca e bucha de latão, 90 graus, para água fria predial - fornecimento e instalação.</t>
  </si>
  <si>
    <t>14.11</t>
  </si>
  <si>
    <t>14.12</t>
  </si>
  <si>
    <t>14.13</t>
  </si>
  <si>
    <t>Rasgo em alvenaria para ramais/distribuição com diâmetros menores ou iguais a 40 mm.</t>
  </si>
  <si>
    <t>Chumbamento linear em alvenaria para ramais/distribuição com diâmetros maiores que 40 mm e menores ou iguais a 75 mm.</t>
  </si>
  <si>
    <t>Rasgo em alvenaria para ramais/distribuição com diâmetros maiores que 40 mm e menores ou iguais a 75 mm.</t>
  </si>
  <si>
    <t>COMPOSIÇÃO</t>
  </si>
  <si>
    <t>COMP 05</t>
  </si>
  <si>
    <t>Caixa dágua em polietileto 1500L, incluso boia roscável, conexões, instalação e içamento.</t>
  </si>
  <si>
    <t>Algeroz chapa galvanizada, corte 25 cm, fixo em alvenaria - fornecimento e instalação.</t>
  </si>
  <si>
    <t>Cobertura com platibanda sobre lavanderia e depósito</t>
  </si>
  <si>
    <t>Caixilho fixo-ferro tubo metalon, trapezoidal de largura 180 cm e alturas 50 cm e 56 cm - fornecimento e instalação.</t>
  </si>
  <si>
    <t>Kit de porta-pronta de madeira em acabamento melamínico branco, folha leve ou média, 60x150 cm, exclusive fechadura, fixação com preenchimento parcial de espuma expansiva - fornecimento e instalação.</t>
  </si>
  <si>
    <t>Ferragem completa para portas de sanitário - fornecimento e instalação.</t>
  </si>
  <si>
    <t>Vidros fixos</t>
  </si>
  <si>
    <t>Janelas de ferro</t>
  </si>
  <si>
    <t>10.1.1</t>
  </si>
  <si>
    <t>10.1.2</t>
  </si>
  <si>
    <t>10.1.3</t>
  </si>
  <si>
    <t>10.1.4</t>
  </si>
  <si>
    <t>10.2.1</t>
  </si>
  <si>
    <t>Portas de madeira</t>
  </si>
  <si>
    <t>10.2.2</t>
  </si>
  <si>
    <t>10.2.3</t>
  </si>
  <si>
    <t>Ferragens</t>
  </si>
  <si>
    <t>Porta de ferro, de abrir, tipo grade com chapa, com guarnições e ferragem, 100x210 cm - fornecimento e instalação.</t>
  </si>
  <si>
    <t>Porta de ferro, de abrir, tipo grade com chapa, com guarnições e ferragem, 100x160 cm - fornecimento e instalação.</t>
  </si>
  <si>
    <t>Porta de ferro, de abrir, tipo grade com chapa, com guarnições e ferragem, 75x180 cm - fornecimento e instalação.</t>
  </si>
  <si>
    <t>18.5</t>
  </si>
  <si>
    <t>Pintura com tinta alquídica de fundo tipo zarcão, aplicado a rolo ou pincel sobre superfícies metálicas, executado em obra.</t>
  </si>
  <si>
    <t>Lixamento manual em superfícies metálicas, executado em obra.</t>
  </si>
  <si>
    <t>Lixamento de madeira para aplicação de fundo ou pintura</t>
  </si>
  <si>
    <t>Pintura fundo nivelador alquídico em madeira (uma demão).</t>
  </si>
  <si>
    <t>Pintura com tinta alquídica de acabamento (esmale sintético acetinado), aplicado a rolo ou pincel sobre superfícies metálicas, executado em obra (por demão) - aplicar duas demãos.</t>
  </si>
  <si>
    <t>Pintura com tinta alquídica de fundo tipo zarcão, aplicado a rolo ou pincel sobre superfícies metálicas, executado em obra - onde houver corrosão.</t>
  </si>
  <si>
    <t>18.6</t>
  </si>
  <si>
    <t>Alvenaria de tijolo maciço, espessura de 15cm (bloco deitado), junta de 15mm, CI-CA-AR 1:2:8.</t>
  </si>
  <si>
    <t>17.2</t>
  </si>
  <si>
    <t>17.3</t>
  </si>
  <si>
    <t>Laje de concreto armado FCK=20MPA, espessura de 10cm - escoramento, forma, lançamento, cura, desforma.</t>
  </si>
  <si>
    <t>17.4</t>
  </si>
  <si>
    <t>Porta de ferro, de abrir, tipo grade com chapa, com guarnições e ferragem, 150x180cm duas folhas - fornecimento e instalação.</t>
  </si>
  <si>
    <t>Tubo de cobre para GLP, DN 15mm - fornecimento e instalação.</t>
  </si>
  <si>
    <t>Telas Mosqueteiras</t>
  </si>
  <si>
    <t>Tela mosqueteira fixa/abrir/correr em perfis de alumínimo - fornecimento e instalação.</t>
  </si>
  <si>
    <t>Furo em caixa d'água com espessura de 2 até 5 mm, com diâmetro de 25 mm.</t>
  </si>
  <si>
    <t>Furo em caixa d'água com espessura de 2 até 5 mm, com diâmetro de 32 mm.</t>
  </si>
  <si>
    <t>Furo em caixa d'água com espessura de 2 até 5 mm, com diâmetro de 40 mm.</t>
  </si>
  <si>
    <t>Adaptador com flange e anel de vedação, pvc, soldável, DN 40 mm x 1 1/2", instalado em reservação de água de edificação que possua reservatório de fibra.</t>
  </si>
  <si>
    <t>Adaptador com flange e anel de vedação, pvc, soldável, DN 32 mm x 1", instalado em reservação de água de edificação que possua reservatório de fibra.</t>
  </si>
  <si>
    <t>Adaptador com flange e anel de vedação, pvc, soldável, DN 25 mm x 3/4", instalado em reservação de água de edificação que possua reservatório de fibra.</t>
  </si>
  <si>
    <t>Tubo de pvc, soldável, DN 25 mm, instalado em reservação de água em edificações que possua reservatório de fibra.</t>
  </si>
  <si>
    <t>Tubo de pvc, soldável, DN 40 mm, instalado em reservação de água em edificações que possua reservatório de fibra.</t>
  </si>
  <si>
    <t>Registro gaveta com canopla cromada, DN 40 mm - fornecimento e instalação.</t>
  </si>
  <si>
    <t>Furo em alvenaria para diâmetros menores ou iguais a 40 mm.</t>
  </si>
  <si>
    <t>Furo em concreto para diâmetros menores ou iguais a 40 mm.</t>
  </si>
  <si>
    <t>Joelho 90 graus, pvc, soldável, DN 40 mm, instalado em reservação de água de edificação que possua resevatório de fibra.</t>
  </si>
  <si>
    <t>Escavação manual de solo de 1A, até 0,20m</t>
  </si>
  <si>
    <t>7.2</t>
  </si>
  <si>
    <t>Geotexil não tecido, 100% pioliester, resistência a tração de 9kN/m, instalado sob contrapiso - fornecimento e instalação.</t>
  </si>
  <si>
    <t>Lona preta extra forte, e = 200 micra, instalada sob contrapiso.</t>
  </si>
  <si>
    <t>Reposição pavimento basalto irregular</t>
  </si>
  <si>
    <t>Transporte horizontal com carregadeira, de basalto irregular, até 100 metros</t>
  </si>
  <si>
    <t>7.2.1</t>
  </si>
  <si>
    <t>7.2.2</t>
  </si>
  <si>
    <t>7.2.3</t>
  </si>
  <si>
    <t>7.2.4</t>
  </si>
  <si>
    <t>7.1.1</t>
  </si>
  <si>
    <t>7.1.2</t>
  </si>
  <si>
    <t>7.1.3</t>
  </si>
  <si>
    <t>7.1.4</t>
  </si>
  <si>
    <t>7.1.5</t>
  </si>
  <si>
    <t>Porta de ferro, de abrir, tipo grade com chapa, com guarnições e ferragem, 100x180 cm - fornecimento e instalação.</t>
  </si>
  <si>
    <t>Contrapiso de concreto armado, espessura de 8 cm, incluso regularização, armadura com grade fixada às vigas baldrame com parafuso tipo chumbador parabolt e solda.</t>
  </si>
  <si>
    <t>17.5</t>
  </si>
  <si>
    <t>Contrapiso de concreto simples, 8cm, 200kg (magro).</t>
  </si>
  <si>
    <t>8.3.4</t>
  </si>
  <si>
    <t>Revestimento cerâmico para piso com placas tipo porcelanato com dimensões 60x60cm, aplicada em ambientes com área menor que 5m².</t>
  </si>
  <si>
    <t>Revestimento cerâmico para piso com placas tipo porcelanato com dimensões 60x60cm, aplicada em ambientes com área entre 5m² e 10m².</t>
  </si>
  <si>
    <t>Revestimento cerâmico para piso com placas tipo porcelanato com dimensões 60x60cm, aplicada em ambientes com área maior que 10m².</t>
  </si>
  <si>
    <t>Revestimento cerâmico para piso com placas tipo porcelanato antiderrapante com dimensões 60x60cm, aplicada em ambientes com área maior que 10m².</t>
  </si>
  <si>
    <t>Pavimentação calçadas intertas e externas basalto irregular</t>
  </si>
  <si>
    <t>Meio-fio reto concreto pré moldado</t>
  </si>
  <si>
    <t>Realinhamento meio-fio de concreto</t>
  </si>
  <si>
    <t>Arrancamento meio-fio de concreto</t>
  </si>
  <si>
    <t>Arrazamento e limpeza de basalto irregular.</t>
  </si>
  <si>
    <t>Lastro manual com areia, espessura de 5 cm. Incluso transporte horizontal de material.</t>
  </si>
  <si>
    <t>Lastro manual com brita 1, ou ou 1 e 2, espessura de 10 cm. Incluso transporte horizontal de material.</t>
  </si>
  <si>
    <t>Meio-fio curvo concreto pré moldado</t>
  </si>
  <si>
    <t>SOLEIRAS, PEITORIS, RODAPÉS E BANCADAS</t>
  </si>
  <si>
    <t>9.1.1</t>
  </si>
  <si>
    <t>9.2.1</t>
  </si>
  <si>
    <t>9.2.2</t>
  </si>
  <si>
    <t>9.1.2</t>
  </si>
  <si>
    <t>Soleiras, peitoris e rodapés</t>
  </si>
  <si>
    <t>9.1.3</t>
  </si>
  <si>
    <t>9.1.4</t>
  </si>
  <si>
    <t>Divisórias e bancadas</t>
  </si>
  <si>
    <t>Soleira em granito, largura 15 cm, espessura 2 cm.</t>
  </si>
  <si>
    <t>Soleira basalto, argamassa CI-AR largura 15 cm, espessura 3 cm.</t>
  </si>
  <si>
    <t>Peitoril lenear em granito polido,largura de 15 cm, comprimento de até 2 m, assentamento em argamassa 1:6 com aditivo.</t>
  </si>
  <si>
    <t>Bancada de granito cinza polido, 110X55 cm, para lavatório - fornecimento e instalação.</t>
  </si>
  <si>
    <t>Bancada de granito cinza polido, 175X50 cm, para lavatório - fornecimento e instalação.</t>
  </si>
  <si>
    <t>Bancada de granito cinza polido, 50X60 cm, para lavatório - fornecimento e instalação.</t>
  </si>
  <si>
    <t>Bancada de granito cinza polido, 152X50 cm, para lavatório - fornecimento e instalação.</t>
  </si>
  <si>
    <t>COMP 06</t>
  </si>
  <si>
    <t>COMP 08</t>
  </si>
  <si>
    <t>COMP 07</t>
  </si>
  <si>
    <t>Bancada de granito cinza polido, 180X65 cm, para trocador - fornecimento e instalação.</t>
  </si>
  <si>
    <t>Bancada/tampo liso de granito cinza polido, 110X55 cm - fornecimento e instalação.</t>
  </si>
  <si>
    <t>COMP 09</t>
  </si>
  <si>
    <t>Bancada/tampo liso de granito cinza polido, 155X43 cm - fornecimento e instalação.</t>
  </si>
  <si>
    <t>COMP 10</t>
  </si>
  <si>
    <t>Bancada/tampo liso de granito cinza polido, 70X55 cm - fornecimento e instalação.</t>
  </si>
  <si>
    <t>COMP 11</t>
  </si>
  <si>
    <t>Bancada de granito cinza polido, 425X60 cm, para pia de cozinha - fornecimento e instalação.</t>
  </si>
  <si>
    <t>Bancada de granito cinza polido, 130X60 cm, para pia de cozinha - fornecimento e instalação.</t>
  </si>
  <si>
    <t>COMP 12</t>
  </si>
  <si>
    <t>COMP 13</t>
  </si>
  <si>
    <t>COMP 14</t>
  </si>
  <si>
    <t>COMP 15</t>
  </si>
  <si>
    <t>COMP 16</t>
  </si>
  <si>
    <t>COMP 17</t>
  </si>
  <si>
    <t>COMP 19</t>
  </si>
  <si>
    <t>10.2.4</t>
  </si>
  <si>
    <t>Aplicação e lixamento de massa latex em parede de gesso acartonado, uma demão.</t>
  </si>
  <si>
    <t>COMP 18</t>
  </si>
  <si>
    <t>Ducha higiênica plástica com registro metálico 1/2" - fornecimento e instalação</t>
  </si>
  <si>
    <t>Caixa octogonal 4X4", instalada em laje - fornecimento e instalação</t>
  </si>
  <si>
    <t>Luva para eletroduto, pvc, soldável, DN Ø 20 mm (1/2"), instalada em parede - fornecimento e instalação.</t>
  </si>
  <si>
    <t>Luva para eletroduto, pvc, soldável, DN Ø 25 mm (3/4"), instalada em parede - fornecimento e instalação.</t>
  </si>
  <si>
    <t>Luva para eletroduto, pvc, soldável, DN Ø 32 mm (1"), instalada em parede - fornecimento e instalação.</t>
  </si>
  <si>
    <t>Relé fotoelétrico para comando de iluminação externa, 1000 W - 220V, fixo em parede - fornecimento e instalação.</t>
  </si>
  <si>
    <t>DRENAGEM</t>
  </si>
  <si>
    <t>6.2.5</t>
  </si>
  <si>
    <t>6.2.6</t>
  </si>
  <si>
    <t>7.1.6</t>
  </si>
  <si>
    <t>7.4</t>
  </si>
  <si>
    <t>7.4.1</t>
  </si>
  <si>
    <t>7.4.2</t>
  </si>
  <si>
    <t>7.4.3</t>
  </si>
  <si>
    <t>7.4.4</t>
  </si>
  <si>
    <t>7.5</t>
  </si>
  <si>
    <t>7.5.1</t>
  </si>
  <si>
    <t>7.5.2</t>
  </si>
  <si>
    <t>7.5.3</t>
  </si>
  <si>
    <t>7.5.4</t>
  </si>
  <si>
    <t>7.6</t>
  </si>
  <si>
    <t>7.6.1</t>
  </si>
  <si>
    <t>7.6.2</t>
  </si>
  <si>
    <t>7.6.3</t>
  </si>
  <si>
    <t>7.6.4</t>
  </si>
  <si>
    <t>7.7</t>
  </si>
  <si>
    <t>7.7.1</t>
  </si>
  <si>
    <t>7.7.2</t>
  </si>
  <si>
    <t>8.2.3</t>
  </si>
  <si>
    <t>8.2.4</t>
  </si>
  <si>
    <t>9.1.5</t>
  </si>
  <si>
    <t>9.1.6</t>
  </si>
  <si>
    <t>9.1.7</t>
  </si>
  <si>
    <t>9.1.8</t>
  </si>
  <si>
    <t>9.1.9</t>
  </si>
  <si>
    <t>9.1.10</t>
  </si>
  <si>
    <t>9.1.11</t>
  </si>
  <si>
    <t>9.4</t>
  </si>
  <si>
    <t>9.4.1</t>
  </si>
  <si>
    <t>10.2.5</t>
  </si>
  <si>
    <t>10.2.6</t>
  </si>
  <si>
    <t>10.2.7</t>
  </si>
  <si>
    <t>10.2.8</t>
  </si>
  <si>
    <t>10.2.9</t>
  </si>
  <si>
    <t>10.2.10</t>
  </si>
  <si>
    <t>10.2.11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</si>
  <si>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</si>
  <si>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</si>
  <si>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</si>
  <si>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</si>
  <si>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</si>
  <si>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</si>
  <si>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</si>
  <si>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</si>
  <si>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</si>
  <si>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</si>
  <si>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11.2.1</t>
  </si>
  <si>
    <t>11.2.2</t>
  </si>
  <si>
    <t>11.2.3</t>
  </si>
  <si>
    <t>11.2.4</t>
  </si>
  <si>
    <t>11.3</t>
  </si>
  <si>
    <t>11.3.1</t>
  </si>
  <si>
    <t>11.3.2</t>
  </si>
  <si>
    <t>11.3.3</t>
  </si>
  <si>
    <t>11.3.4</t>
  </si>
  <si>
    <t>11.4</t>
  </si>
  <si>
    <t>11.5</t>
  </si>
  <si>
    <t>11.5.1</t>
  </si>
  <si>
    <t>11.5.2</t>
  </si>
  <si>
    <t>11.5.3</t>
  </si>
  <si>
    <t>11.6</t>
  </si>
  <si>
    <t>11.6.1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</si>
  <si>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</si>
  <si>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</si>
  <si>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</si>
  <si>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</si>
  <si>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</si>
  <si>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</si>
  <si>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</si>
  <si>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</si>
  <si>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</si>
  <si>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</si>
  <si>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</si>
  <si>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</si>
  <si>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</si>
  <si>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</si>
  <si>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</si>
  <si>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</si>
  <si>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</si>
  <si>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</si>
  <si>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13.2.13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</si>
  <si>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</si>
  <si>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</si>
  <si>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</si>
  <si>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</si>
  <si>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</si>
  <si>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</si>
  <si>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</si>
  <si>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</si>
  <si>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</si>
  <si>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</si>
  <si>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13.3.11</t>
  </si>
  <si>
    <t>13.3.12</t>
  </si>
  <si>
    <t>13.3.13</t>
  </si>
  <si>
    <t>13.3.14</t>
  </si>
  <si>
    <t>13.3.15</t>
  </si>
  <si>
    <t>13.3.16</t>
  </si>
  <si>
    <t>13.3.17</t>
  </si>
  <si>
    <t>13.4.1</t>
  </si>
  <si>
    <t>13.4.2</t>
  </si>
  <si>
    <t>13.4.3</t>
  </si>
  <si>
    <t>15.9</t>
  </si>
  <si>
    <t>15.10</t>
  </si>
  <si>
    <t>15.11</t>
  </si>
  <si>
    <t>15.12</t>
  </si>
  <si>
    <t>15.13</t>
  </si>
  <si>
    <t>15.14</t>
  </si>
  <si>
    <t>16.7</t>
  </si>
  <si>
    <t>16.8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</si>
  <si>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</si>
  <si>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</si>
  <si>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</si>
  <si>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</si>
  <si>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</si>
  <si>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</si>
  <si>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</si>
  <si>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</si>
  <si>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</si>
  <si>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</si>
  <si>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</si>
  <si>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</si>
  <si>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</si>
  <si>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</si>
  <si>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</si>
  <si>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</si>
  <si>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</si>
  <si>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17.2.1</t>
  </si>
  <si>
    <t>17.2.2</t>
  </si>
  <si>
    <t>17.2.3</t>
  </si>
  <si>
    <t>17.3.1</t>
  </si>
  <si>
    <t>17.3.2</t>
  </si>
  <si>
    <t>17.3.3</t>
  </si>
  <si>
    <t>17.3.4</t>
  </si>
  <si>
    <t>17.3.5</t>
  </si>
  <si>
    <t>17.3.6</t>
  </si>
  <si>
    <t>17.3.7</t>
  </si>
  <si>
    <t>17.3.8</t>
  </si>
  <si>
    <t>17.3.9</t>
  </si>
  <si>
    <t>17.4.1</t>
  </si>
  <si>
    <t>17.4.2</t>
  </si>
  <si>
    <t>17.4.3</t>
  </si>
  <si>
    <t>17.4.4</t>
  </si>
  <si>
    <t>17.5.1</t>
  </si>
  <si>
    <t>17.5.2</t>
  </si>
  <si>
    <t>17.5.3</t>
  </si>
  <si>
    <t>17.5.4</t>
  </si>
  <si>
    <t>18.7</t>
  </si>
  <si>
    <t>Subtotal item 18.0</t>
  </si>
  <si>
    <t>Subtotal item 19.0</t>
  </si>
  <si>
    <t>20.0</t>
  </si>
  <si>
    <t>20.1</t>
  </si>
  <si>
    <t>Subtotal item 20.0</t>
  </si>
  <si>
    <t>1.18</t>
  </si>
  <si>
    <t>Limpeza mecanizada de terreno, com o emprego de retroescavadeira e utilização de caminhão basculante</t>
  </si>
  <si>
    <t>Escavação de vala com prof. até 1,50m.</t>
  </si>
  <si>
    <t>Escavação de vala com prof. maior que 1,50m até 3,0m</t>
  </si>
  <si>
    <t>2.2</t>
  </si>
  <si>
    <t>102712</t>
  </si>
  <si>
    <t xml:space="preserve">Manta geotextil não tecido 100% poliester, resistencia a tração=10kN/M </t>
  </si>
  <si>
    <t>2.3</t>
  </si>
  <si>
    <t>2.4</t>
  </si>
  <si>
    <t>Escoramento contínuo de valas (tipo B), reap. 10X.</t>
  </si>
  <si>
    <t>2.5</t>
  </si>
  <si>
    <t>Tubo de concreto simples poroso para drenagem (dreno poroso), com encaixe macho e femea, diametro nominal de 300mm, fornecimento e instalação.</t>
  </si>
  <si>
    <t>2.6</t>
  </si>
  <si>
    <t>2.7</t>
  </si>
  <si>
    <t>Enchimento de brita número 4, para dreno, lançamento manual.</t>
  </si>
  <si>
    <t>2.8</t>
  </si>
  <si>
    <t>Enchimento de areia para dreno, lançamento manual.</t>
  </si>
  <si>
    <t>2.9</t>
  </si>
  <si>
    <t>Reaterro manual de valas com compactação mecanizada, com material local</t>
  </si>
  <si>
    <t>2.10</t>
  </si>
  <si>
    <t>2.11</t>
  </si>
  <si>
    <t>2.12</t>
  </si>
  <si>
    <t xml:space="preserve">Locação de bomba submersivel para drenagem e esgotamento, motor elétrico trifásico, potência de 1CV, diametro de recalque de 2".                                                                                                                                                                                                                                                        </t>
  </si>
  <si>
    <t>Carga, manobra e descarga de solo escavado em caminhão basculante de 10m³ - carga com escavadeira hidráulica (caçamba de 0,80m³/111HP).</t>
  </si>
  <si>
    <t>531412</t>
  </si>
  <si>
    <t>2.13</t>
  </si>
  <si>
    <t>531424</t>
  </si>
  <si>
    <t>2.14</t>
  </si>
  <si>
    <t>Transporte com caminhão basculante de 10m³, em via urbana pavimentada, DMT até 30Km (unidade:m³x6,0Km).</t>
  </si>
  <si>
    <t>m³xkm</t>
  </si>
  <si>
    <t>2.15</t>
  </si>
  <si>
    <t>2.16</t>
  </si>
  <si>
    <t>Joelho 45 graus, pvc, série normal, esgoto predial, DN 100, junta elástica, fornecido e instalado em ramal de descarga e ramal de esgoto predial.</t>
  </si>
  <si>
    <t>Estaca hélice contínua, diâmetro de 30 cm, incluso concreto FCK 30 MPA e armadura mínima (inclusive mobilização, desmobilização e bombeamento). Profundidade de 9,00 m.</t>
  </si>
  <si>
    <t>3.2</t>
  </si>
  <si>
    <t>3.3</t>
  </si>
  <si>
    <t>Escavação manual para bloco de coroamento ou sapata (incluindo escavação para a colocação de formas)</t>
  </si>
  <si>
    <t>3.4</t>
  </si>
  <si>
    <t>3.5</t>
  </si>
  <si>
    <t>Concretagem de blocos de coroamento e vigas baldrame, FCK 30 MPA, com uso de jerica. Lançamento, adensamento e acabamento.</t>
  </si>
  <si>
    <t>Armação de bloco de bloco de coroamento, sapata e viga baldrame, utilizando aço CA-50 de 8 mm - montagem. 78kg/m³ de concreto.</t>
  </si>
  <si>
    <t>3.6</t>
  </si>
  <si>
    <t>Aço CA-50 8 mm, vergalhão.</t>
  </si>
  <si>
    <t>3.7</t>
  </si>
  <si>
    <t>Fabricação, montagem e desmontagem de forma para bloco coroamento. 4 utilizações.</t>
  </si>
  <si>
    <t>Viga baldrame concreto armado FCK 15MPA 14x30 cm - completa.</t>
  </si>
  <si>
    <t>Viga baldrame concreto armado FCK 15MPA 20x30 cm - completa.</t>
  </si>
  <si>
    <t>3.8</t>
  </si>
  <si>
    <t>3.9</t>
  </si>
  <si>
    <t>Lastro de concreto magro aplicado em blocos de coroamento ou sapata, espessura de 3 cm.</t>
  </si>
  <si>
    <t>Curva 180º,  para eletroduto PVC rígido roscável DN 50 mm.</t>
  </si>
  <si>
    <t>Disjuntor tetrapolar, com dispositivo de proteção diferencial residual (ddr), corrente nominal de 50A - fornecimento e instalação.</t>
  </si>
  <si>
    <t>Impermeabilização com hidroasfalto em estrutura de fundações - 4 demãos.</t>
  </si>
  <si>
    <t>5.2</t>
  </si>
  <si>
    <t>Imperabilização/imunização de madeira trabalhada com cupinicida, exceto incolor - aplicar duas demãos.</t>
  </si>
  <si>
    <t>7.3</t>
  </si>
  <si>
    <t>7.3.1</t>
  </si>
  <si>
    <t>7.3.2</t>
  </si>
  <si>
    <t>7.3.3</t>
  </si>
  <si>
    <t>7.3.4</t>
  </si>
  <si>
    <t>7.3.5</t>
  </si>
  <si>
    <t>7.3.6</t>
  </si>
  <si>
    <t>COMP 20</t>
  </si>
  <si>
    <t>COMP 21</t>
  </si>
  <si>
    <t>COMP 22</t>
  </si>
  <si>
    <t>COMP 23</t>
  </si>
  <si>
    <t>COMP 24</t>
  </si>
  <si>
    <t>COMP 25</t>
  </si>
  <si>
    <t>COMP 26</t>
  </si>
  <si>
    <t>COMP 27</t>
  </si>
  <si>
    <t>1.19</t>
  </si>
  <si>
    <t>1.20</t>
  </si>
  <si>
    <t>Enchimento de pedra de mão ou rachão para dreno, lançamento mecanizado.</t>
  </si>
  <si>
    <t xml:space="preserve">Caixa enterrada hidráulica retangular, em alvenaria com bloco de concreto, dimensões internas 1,10x1,10x1,85 m ou 1,10x1,10x1,80 m.  </t>
  </si>
  <si>
    <t xml:space="preserve">Caixa enterrada hidráulica retangular, em alvenaria com bloco de concreto, dimensões internas 1,10x1,10x0,90 m.   </t>
  </si>
  <si>
    <t>Remoção de forro drywall, PVC, madeira e fibromineral de forma manual - inclusive beirais de madeira.</t>
  </si>
  <si>
    <t>3.10</t>
  </si>
  <si>
    <t xml:space="preserve">Fundação rasa bloco de grês 50x25x12 cm (uma fiada), CI-AR 1:6 </t>
  </si>
  <si>
    <t>Parede de gesso acartonado (drywall) para uso interno, com duas faces simples e estrutura metálica de guias duplas - resistente a umidade (R.U.) e adequado para revestimento cerâmico.</t>
  </si>
  <si>
    <t>6.1</t>
  </si>
  <si>
    <t>Vergas e contravergas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</si>
  <si>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</si>
  <si>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</si>
  <si>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</si>
  <si>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</si>
  <si>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</si>
  <si>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</si>
  <si>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</si>
  <si>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</si>
  <si>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Fundação rasa bloco de grês 50x25x12 cm (por fiada), CI-AR 1:6 - execuar duas fiadas.</t>
  </si>
  <si>
    <t>Telhamento com telha ondulada de fibrocimento e=6mm, com recobrimento lateral de 1/4 de onda para telhado com inclinação maior que 10º, incluso içamento.</t>
  </si>
  <si>
    <t>Telhamento com telha termoacústiva e=30mm, com acabamento em PVC branco, incluso içamento.</t>
  </si>
  <si>
    <t>Calha em chapa de aço galvanizado número 24, desenvolvimento de 50 centímetros, incluso transporte vertical.</t>
  </si>
  <si>
    <t>7.1.8</t>
  </si>
  <si>
    <t>Subcobertura com manta plástica revestida por película de alumínio, incluso transporte vertical.</t>
  </si>
  <si>
    <t>8.4</t>
  </si>
  <si>
    <t>8.4.1</t>
  </si>
  <si>
    <t>Piso basalto irregular, argamassa CA-AR (1:5),10% Cal-5cm.</t>
  </si>
  <si>
    <t xml:space="preserve">Pisos internos </t>
  </si>
  <si>
    <t>8.3.5</t>
  </si>
  <si>
    <t>8.3.6</t>
  </si>
  <si>
    <t>8.3.7</t>
  </si>
  <si>
    <t>1.21</t>
  </si>
  <si>
    <t>Chapisco CI-AR, traço 1:4, espessura de 7mm, preparo e aplicação</t>
  </si>
  <si>
    <t>Paredes de alvenaria</t>
  </si>
  <si>
    <t>Massa única em argamassa traço 1:2:8, preparo mecânico em betoneira de 400L, aplicada manualmente em panos de fachada com presença de vãos, espessura de 25mm, para recebimento de pintura ou cerâmica.</t>
  </si>
  <si>
    <t>Rodapé cerâmico de 7 cm de altura com placas tipo esmaltada extra.</t>
  </si>
  <si>
    <t>Ramal de entrada de água</t>
  </si>
  <si>
    <t>15.15</t>
  </si>
  <si>
    <t>Caixa de gordura c/ tampa de alumínio, 250x172x50 mm - fornecimento e instalação.</t>
  </si>
  <si>
    <t>Caixa de inspeção 80x80x60cm alv.15 c/ tampa de concreto.</t>
  </si>
  <si>
    <t>Subtotal item 8.0</t>
  </si>
  <si>
    <t>Revestimento cerâmico para paredes internas com placa tipo esmaltada extra, aplicadas em ambientes com área maior que 5m², na altura inteira das paredes</t>
  </si>
  <si>
    <t>Revestimento cerâmico para paredes internas com placa tipo esmaltada extra, aplicadas em ambientes com área maior que 5m², a meia altura das paredes</t>
  </si>
  <si>
    <t>Revestimento cerâmico para paredes internas com placa tipo esmaltada extra, aplicadas em ambientes com área inferior a 5m², na altura inteira das paredes</t>
  </si>
  <si>
    <t>Revestimento cerâmico para paredes externas em placa tipo esmaltada extra, alinadas a 45°, aplicada em panos com vãos.</t>
  </si>
  <si>
    <t>Tela de aço galvanizada/zincada para alvenaria, fio D=1,24 mm, malha 25x25 mm.</t>
  </si>
  <si>
    <t>11.2.5</t>
  </si>
  <si>
    <t>Portas e portões de ferro/alumínio</t>
  </si>
  <si>
    <t>11.1.11</t>
  </si>
  <si>
    <t>Instalação de portas de ferro reaproveitadas, inclusive porta de vidro entrada e portão de acesso.</t>
  </si>
  <si>
    <t>Estaca broca de concreto, diâmetro de 25 cm, escavação manual com trado concha, com armadura de arranque. Profundidade de 7,00 m.</t>
  </si>
  <si>
    <t>PELO</t>
  </si>
  <si>
    <t>Laje pré fabricada de forro, espessura de 10 cm, com tavela cerâmica.</t>
  </si>
  <si>
    <t>4.3</t>
  </si>
  <si>
    <t>4.2</t>
  </si>
  <si>
    <t>Viga de concreto armado FCK 25 Mpa 14X30 CM - completa (escoramento, forma, armadura, concretagem, cura, desforma).</t>
  </si>
  <si>
    <t>Laje pré fabricada de entrepiso, espessura de 12 cm, com tavela cerâmica.</t>
  </si>
  <si>
    <t>Viga baldrame em concreto armado fck 15Mpa (14x30)m, para alvenaria do quadro de energia de entrada, completa.</t>
  </si>
  <si>
    <t>Disjuntor termomagnético tripolar, corrente nominal de 125A - fornecimento e instalação.</t>
  </si>
  <si>
    <t>Curva 90º, para eletroduto PVC rígido roscável DN 50mm - fornecimento e instalação.</t>
  </si>
  <si>
    <t>Caixa enterrrada elétrica, retangular, em alvenaria com tijolos cerâmicos, maciços, fundo com brida, dimensões 0,40X0,40X0,40 m.</t>
  </si>
  <si>
    <t>Pintura de tinta alquídica de acabamento (esmalte sintético de acetinado) aplicado a rolo ou pincel sobre superfícies metálicas executado em obra (aplicar duas demãos).</t>
  </si>
  <si>
    <t>Pintura esquadrias</t>
  </si>
  <si>
    <t>Portão de correr em gradil fixo de tubos de aço c/ diâmetro 2", 340x250 cm, com porta social completa incluída, com requadro, acabamento natural. Incluso trilhos e roldanas.</t>
  </si>
  <si>
    <t>4.1.1</t>
  </si>
  <si>
    <t>4.1.2</t>
  </si>
  <si>
    <t>4.1.3</t>
  </si>
  <si>
    <t>4.1.4</t>
  </si>
  <si>
    <t>Supraestrutura Ampliação</t>
  </si>
  <si>
    <t>4.2.1</t>
  </si>
  <si>
    <t>4.3.1</t>
  </si>
  <si>
    <t>Junta de dilatação</t>
  </si>
  <si>
    <t>Reforços estruturais</t>
  </si>
  <si>
    <t>Pintura das lajes e beirais</t>
  </si>
  <si>
    <t>Junta de dilatação 1x1cm-mastique poliuretano-frio - fornecimento e instalção.</t>
  </si>
  <si>
    <t>4.3.2</t>
  </si>
  <si>
    <t>Isolamento térmico com poliuretano (amarelo)</t>
  </si>
  <si>
    <t>ACESSIBILIDADE</t>
  </si>
  <si>
    <t>21.0</t>
  </si>
  <si>
    <t>21.1</t>
  </si>
  <si>
    <t>13.3.18</t>
  </si>
  <si>
    <t>Tê, pvc, soldável, DN 25 mm, instalado em ramal ou sub-ramal de água - fornecimento e instalação.</t>
  </si>
  <si>
    <t>4.1.5</t>
  </si>
  <si>
    <t>Viga de concreto armado FCK 25 Mpa 14X40 CM - completa (escoramento, forma, armadura, concretagem, cura, desforma).</t>
  </si>
  <si>
    <t>INSTALAÇÕES DE TELECOMUNICAÇÃO</t>
  </si>
  <si>
    <t>19.2</t>
  </si>
  <si>
    <t>Cabo de par truncado, UTP, 4 pares, categoria 5E, instalado em edificação institucional - fornecimento e instalação.</t>
  </si>
  <si>
    <t>Cabo telefone CCI, 1 par, sem blindagem, instalado em distribuição de edificação institucional.</t>
  </si>
  <si>
    <t>19.3</t>
  </si>
  <si>
    <t>19.4</t>
  </si>
  <si>
    <t>19.5</t>
  </si>
  <si>
    <t>19.6</t>
  </si>
  <si>
    <t>19.7</t>
  </si>
  <si>
    <t>Tomada de rede RJ 45 - fornecimento e instalação</t>
  </si>
  <si>
    <t>Tomada para telefone RJ 11 - fornecimento e instalação</t>
  </si>
  <si>
    <t>Execução de viga metálica em perfil tubular quadrado de 40x120 mm, em chapa de aço e=2 mm, com conexões soldadas e fixação parafusada, incluso mão de obra, transporte e içamento. (7,16 kg/m)</t>
  </si>
  <si>
    <t>4.2.2</t>
  </si>
  <si>
    <t>Coxim de concreto simples FCK 18MPA, nas dimensões (15 x 40 x 10) cm.</t>
  </si>
  <si>
    <t>Forros e beirais</t>
  </si>
  <si>
    <t>COMP 28</t>
  </si>
  <si>
    <t>Forro de madeira cedrinho, para beiral de ambientes comerciais, inclusive estrutura de fixação.</t>
  </si>
  <si>
    <t>7.7.3</t>
  </si>
  <si>
    <t>7.7.4</t>
  </si>
  <si>
    <t>COMP 29</t>
  </si>
  <si>
    <t>Acabamento para forro de madeira cedrinho em beiral (roda-forro de cedrinho instalado).</t>
  </si>
  <si>
    <t>SINAPI I</t>
  </si>
  <si>
    <t>7.7.5</t>
  </si>
  <si>
    <t>Espelho beiral em tábua aparelhada 15 x 2,5 cm maçaranduba, angelim ou equivalente.</t>
  </si>
  <si>
    <t>Pilar de amarração em concreto armado FCK 25 Mpa 14X20 CM - completo (forma, armadura, concretagem, cura, desforma).</t>
  </si>
  <si>
    <t>4.1.6</t>
  </si>
  <si>
    <t>4.1.7</t>
  </si>
  <si>
    <t>4.2.3</t>
  </si>
  <si>
    <t>18.8</t>
  </si>
  <si>
    <t>18.9</t>
  </si>
  <si>
    <t>18.10</t>
  </si>
  <si>
    <t>21.1.1</t>
  </si>
  <si>
    <t>21.1.2</t>
  </si>
  <si>
    <t>21.1.3</t>
  </si>
  <si>
    <t>21.2</t>
  </si>
  <si>
    <t>21.2.1</t>
  </si>
  <si>
    <t>21.2.2</t>
  </si>
  <si>
    <t>21.3</t>
  </si>
  <si>
    <t>21.3.1</t>
  </si>
  <si>
    <t>21.3.2</t>
  </si>
  <si>
    <t>21.3.3</t>
  </si>
  <si>
    <t>21.3.4</t>
  </si>
  <si>
    <t>21.4</t>
  </si>
  <si>
    <t>21.4.1</t>
  </si>
  <si>
    <t>21.4.2</t>
  </si>
  <si>
    <t>21.4.3</t>
  </si>
  <si>
    <t>21.4.4</t>
  </si>
  <si>
    <t>21.4.5</t>
  </si>
  <si>
    <t>Pintura estruturas metálicas (pilares, vigas, tesouras e terças)</t>
  </si>
  <si>
    <t>21.2.3</t>
  </si>
  <si>
    <t>21.2.4</t>
  </si>
  <si>
    <t>21.2.5</t>
  </si>
  <si>
    <t>Pintura com tinta de acabamento pigmentada esmalte brilho em madeira (por demão) - aplicar duas demãos.</t>
  </si>
  <si>
    <t>20.1.1</t>
  </si>
  <si>
    <t>10.0</t>
  </si>
  <si>
    <t>Forro PVC, liso, largura de 20 cm, para ambientes comerciais, inclusive estrutura de fixação.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</si>
  <si>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</si>
  <si>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</si>
  <si>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</si>
  <si>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</si>
  <si>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</si>
  <si>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</si>
  <si>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</si>
  <si>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</si>
  <si>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</si>
  <si>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</si>
  <si>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</si>
  <si>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</si>
  <si>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</si>
  <si>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</si>
  <si>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</si>
  <si>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Remoção de metais sanitários, de forma manual, sem reaproveitamento.</t>
  </si>
  <si>
    <t>21.4.7</t>
  </si>
  <si>
    <t>22.0</t>
  </si>
  <si>
    <t>22.1</t>
  </si>
  <si>
    <t>Subtotal item 22.0</t>
  </si>
  <si>
    <t>21.1.4</t>
  </si>
  <si>
    <t>Pintura a cal pigmentada para paredes internas e externas (3 demãos).</t>
  </si>
  <si>
    <t>Porta de madeira, maçiça (pesada ou superpesada) 90x210 cm, espessura de 3,5 cm, para recebimento de pintura. Incluso dobradiças - fornecimetno e instalação.</t>
  </si>
  <si>
    <t>Batente para porta de madeira, fixação com argamassa, padrão médio - forneciomento e instalação.</t>
  </si>
  <si>
    <t>Fixador PCD, fixado na porta - fornecimento e instalação.</t>
  </si>
  <si>
    <t>20.2</t>
  </si>
  <si>
    <t>Piso podotátil, direcional ou alerta, assentado sobre argamassa</t>
  </si>
  <si>
    <t>20.3</t>
  </si>
  <si>
    <t>Piso tátil, direcional e/ou alerta, de concreto, colorido, p/ deficientes visuais, c/ dimensões 40x40 cm, aplicado com argamassa industrializada AC II, rejuntado, exclusive regularização de base</t>
  </si>
  <si>
    <t>COMP 30</t>
  </si>
  <si>
    <t xml:space="preserve">Guarda-corpo e corrimão em tubo de ferro galvanizado, altura 1,10 m, com barras verticais a cada 11 cm (3/4"), e barras horizontais (superior, intermediara e inferior) de 1 1/2" </t>
  </si>
  <si>
    <t>COMP 31</t>
  </si>
  <si>
    <t xml:space="preserve">Barra de apoio reta, em aço inox polido, comprimento de 80 cm, fixada na parede - fornecimento e instalação. </t>
  </si>
  <si>
    <t xml:space="preserve">Barra de apoio reta, em aço inox polido, comprimento de 70 cm, fixada na parede - fornecimento e instalação. </t>
  </si>
  <si>
    <t>COMP 32</t>
  </si>
  <si>
    <t>COMP 33</t>
  </si>
  <si>
    <t>Barra de proteção para lavatório em aço inox, modelo U.</t>
  </si>
  <si>
    <t>Alarme audiovisual wifi, para banheiro PCD, modelo milassentos-01-1, com fio, 01 botoeira.</t>
  </si>
  <si>
    <t>Sinalizadores</t>
  </si>
  <si>
    <t>20.3.1</t>
  </si>
  <si>
    <t>20.2.1</t>
  </si>
  <si>
    <t>20.2.2</t>
  </si>
  <si>
    <t>20.2.3</t>
  </si>
  <si>
    <t>20.2.4</t>
  </si>
  <si>
    <t>20.2.5</t>
  </si>
  <si>
    <t>20.2.6</t>
  </si>
  <si>
    <t>Piso podotátil</t>
  </si>
  <si>
    <t>Alvenaria de pedra gres (E=25cm).</t>
  </si>
  <si>
    <t>Quebra de entulho e preenchimento de patamar/rampa.</t>
  </si>
  <si>
    <t>20.1.2</t>
  </si>
  <si>
    <t>COMP 34</t>
  </si>
  <si>
    <t>Contrapiso de concreto impermeável, espessura de 8cm - 300kg - CI/m².</t>
  </si>
  <si>
    <t>Lastro manual com brita 1, ou ou 1 e 2, espessura de 5 cm. Incluso transporte horizontal de material.</t>
  </si>
  <si>
    <t>Corrimãos, guarda-corpos, barras e puxadores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</si>
  <si>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</si>
  <si>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</si>
  <si>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</si>
  <si>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</si>
  <si>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</si>
  <si>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</si>
  <si>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</si>
  <si>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</si>
  <si>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22.2</t>
  </si>
  <si>
    <t>Rampas e patamares externos</t>
  </si>
  <si>
    <t>Piso basalto serrado 45X45 cm - argamassa CI-AR 1:3:4, espessura de 3cm.</t>
  </si>
  <si>
    <t>Pilar de concreto armado FCK 25 MPa 14X30 CM - completo (forma, armadura, concretagem, cura, desforma).</t>
  </si>
  <si>
    <t>Pilar de concreto armado FCK 25 MPa 14X14 CM - completo (forma, armadura, concretagem, cura, desforma).</t>
  </si>
  <si>
    <t>Viga de concreto armado FCK 25 MPa 14X20 CM - completa (escoramento, forma, armadura, concretagem, cura, desforma).</t>
  </si>
  <si>
    <t>99818</t>
  </si>
  <si>
    <t>Limpeza de bacia sanitária, inclusive metais correspondentes.</t>
  </si>
  <si>
    <t>22.3</t>
  </si>
  <si>
    <t>22.4</t>
  </si>
  <si>
    <t>99815</t>
  </si>
  <si>
    <t>Limpeza de pia/ trocador com cuba inox e bancada de pedra, inclusive metais.</t>
  </si>
  <si>
    <t>99816</t>
  </si>
  <si>
    <t>Limpeza de tanque ou lavatório de louça isolado, inclusive metais.</t>
  </si>
  <si>
    <t>99819</t>
  </si>
  <si>
    <t>22.5</t>
  </si>
  <si>
    <t>Limpeza de bancada de pedra</t>
  </si>
  <si>
    <t>22.6</t>
  </si>
  <si>
    <t>99617</t>
  </si>
  <si>
    <t>Limpeza de lavatório de louça em bancada de pedra, inclusive metais.</t>
  </si>
  <si>
    <t>99807</t>
  </si>
  <si>
    <t>22.7</t>
  </si>
  <si>
    <t>Limpeza de revestimento cerâmico em parede com detergente neutro e escovação manual.</t>
  </si>
  <si>
    <t>22.8</t>
  </si>
  <si>
    <t>Limpeza de piso cerâmico ou porcelanato com pano úmido.</t>
  </si>
  <si>
    <t>99822</t>
  </si>
  <si>
    <t>Limpeza de porta de madeira.</t>
  </si>
  <si>
    <t>99824</t>
  </si>
  <si>
    <t>22.9</t>
  </si>
  <si>
    <t>Limpeza de porta de aço.</t>
  </si>
  <si>
    <t>22.10</t>
  </si>
  <si>
    <t>22.11</t>
  </si>
  <si>
    <t>99820</t>
  </si>
  <si>
    <t>Limpeza de vidros.</t>
  </si>
  <si>
    <t>Contrapisos internos</t>
  </si>
  <si>
    <t>SINAPI -I</t>
  </si>
  <si>
    <t>Chapa de aço fino a frio, nas dimensões 0,90x0,60 cm, bitola MSG 20, E = 0,90 mm.</t>
  </si>
  <si>
    <t>Pintura acrílica pigmentada semi brilho 02 demãos sobre paredes internas e externas.</t>
  </si>
  <si>
    <t>MESES</t>
  </si>
  <si>
    <t>7.1.9</t>
  </si>
  <si>
    <t>Instalação de passarinheira em beiral de madeira.</t>
  </si>
  <si>
    <t>7.7.6</t>
  </si>
  <si>
    <t>Pintura acrílica fosca 02 demãos sobre teto.</t>
  </si>
  <si>
    <t>Dobradiça em aço/ferro, 3 x 21/2", E = 1,9 a 2 mm, sem anel, cromada ou zincada, tampa bola, com parafusos - fornecimento e instalação.</t>
  </si>
  <si>
    <t>COMP 36</t>
  </si>
  <si>
    <t>9.5</t>
  </si>
  <si>
    <t>Fornecimento de piso porcelanato para posteriores manutenções.</t>
  </si>
  <si>
    <t>9.5.1</t>
  </si>
  <si>
    <t>Fornecimento de rodapé universal para posteriores manutenções.</t>
  </si>
  <si>
    <t>PLEO-I</t>
  </si>
  <si>
    <t>Reserva de piso e rodapés</t>
  </si>
  <si>
    <t>Torneira inox, tipo gourmet spray extensor, de mesa, 1/2 ou 3/4 pra pia de cozinha - fornecimento e instalação.</t>
  </si>
  <si>
    <t>Quadros de Distribuição de Luz e Força (QDLF) e disjuntores</t>
  </si>
  <si>
    <t>17.2.4</t>
  </si>
  <si>
    <t>17.2.5</t>
  </si>
  <si>
    <t>17.2.6</t>
  </si>
  <si>
    <t>17.2.7</t>
  </si>
  <si>
    <t>17.2.8</t>
  </si>
  <si>
    <t>17.2.9</t>
  </si>
  <si>
    <t>17.2.10</t>
  </si>
  <si>
    <t>17.2.11</t>
  </si>
  <si>
    <t>17.2.12</t>
  </si>
  <si>
    <t>17.3.10</t>
  </si>
  <si>
    <t>17.3.11</t>
  </si>
  <si>
    <t>17.3.12</t>
  </si>
  <si>
    <t>17.3.13</t>
  </si>
  <si>
    <t>17.3.14</t>
  </si>
  <si>
    <t>17.3.15</t>
  </si>
  <si>
    <t>17.3.16</t>
  </si>
  <si>
    <t>17.3.17</t>
  </si>
  <si>
    <t>17.3.18</t>
  </si>
  <si>
    <t>17.3.19</t>
  </si>
  <si>
    <t>17.3.20</t>
  </si>
  <si>
    <t>17.3.21</t>
  </si>
  <si>
    <t>17.3.22</t>
  </si>
  <si>
    <t>17.3.23</t>
  </si>
  <si>
    <t>17.3.24</t>
  </si>
  <si>
    <t>17.3.25</t>
  </si>
  <si>
    <t>17.3.26</t>
  </si>
  <si>
    <t>17.5.5</t>
  </si>
  <si>
    <t>17.5.6</t>
  </si>
  <si>
    <t>17.5.7</t>
  </si>
  <si>
    <t>17.5.8</t>
  </si>
  <si>
    <t>17.5.9</t>
  </si>
  <si>
    <t>17.5.10</t>
  </si>
  <si>
    <t>17.5.11</t>
  </si>
  <si>
    <t>17.5.12</t>
  </si>
  <si>
    <t>17.5.13</t>
  </si>
  <si>
    <t>17.5.14</t>
  </si>
  <si>
    <t>17.5.15</t>
  </si>
  <si>
    <t>17.5.16</t>
  </si>
  <si>
    <t>17.5.17</t>
  </si>
  <si>
    <t>17.5.18</t>
  </si>
  <si>
    <t>Ferragem completa para portas de correr - fornecimento e instalação.</t>
  </si>
  <si>
    <t>11.4.5</t>
  </si>
  <si>
    <t>11.4.6</t>
  </si>
  <si>
    <t>11.4.7</t>
  </si>
  <si>
    <t>11.4.8</t>
  </si>
  <si>
    <t>Vaso sanitário convencional com caixa acoplada louça branca, incluso engate flexível em plástico branco.</t>
  </si>
  <si>
    <t>1.22</t>
  </si>
  <si>
    <t>Locação convencional de obra, através de abaritos de tábuas corridas pontaleteadas a cada 2,00 metros, sem reaproveitamento.</t>
  </si>
  <si>
    <t>Tomada piso/laje simples inclusive caixa alumínio 2x4" - fornecimento e instalação.</t>
  </si>
  <si>
    <t>E.M.E.I. Baby Pinguinho - AMPLIAÇÃO E REFORMA</t>
  </si>
  <si>
    <t>E.M.E.I. BABY PINGUINHO - AMPLIAÇÃO E REFORMA</t>
  </si>
  <si>
    <t>9.5.2</t>
  </si>
  <si>
    <t>Eletroduto de pvc rígido roscável, DN 50mm - fornecimento e instalação.</t>
  </si>
  <si>
    <t>FRO ENGENHARIA EIRELI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</si>
</sst>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\ #,##0.00"/>
    <numFmt numFmtId="167" formatCode="&quot;R$ &quot;#,##0.00"/>
    <numFmt numFmtId="168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theme="0" tint="-0.3499862666707357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0"/>
      </patternFill>
    </fill>
    <fill>
      <patternFill patternType="solid">
        <fgColor theme="0"/>
        <bgColor indexed="3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/>
    <xf numFmtId="0" fontId="2" fillId="0" borderId="1" xfId="0" applyFont="1" applyFill="1" applyBorder="1" applyAlignment="1"/>
    <xf numFmtId="0" fontId="9" fillId="0" borderId="2" xfId="0" applyFont="1" applyBorder="1"/>
    <xf numFmtId="0" fontId="9" fillId="0" borderId="3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2" borderId="1" xfId="0" applyFont="1" applyFill="1" applyBorder="1" applyAlignment="1" applyProtection="1">
      <alignment horizontal="left" vertical="center"/>
      <protection locked="0"/>
    </xf>
    <xf numFmtId="2" fontId="9" fillId="0" borderId="1" xfId="0" applyNumberFormat="1" applyFont="1" applyBorder="1"/>
    <xf numFmtId="165" fontId="9" fillId="0" borderId="1" xfId="4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9" fillId="0" borderId="3" xfId="4" applyFont="1" applyBorder="1"/>
    <xf numFmtId="165" fontId="4" fillId="0" borderId="1" xfId="4" applyFont="1" applyBorder="1"/>
    <xf numFmtId="166" fontId="4" fillId="0" borderId="0" xfId="0" applyNumberFormat="1" applyFont="1" applyBorder="1" applyAlignment="1">
      <alignment shrinkToFit="1"/>
    </xf>
    <xf numFmtId="0" fontId="4" fillId="0" borderId="0" xfId="0" applyFont="1" applyAlignment="1">
      <alignment horizontal="right"/>
    </xf>
    <xf numFmtId="166" fontId="9" fillId="0" borderId="1" xfId="4" applyNumberFormat="1" applyFont="1" applyBorder="1" applyAlignment="1" applyProtection="1">
      <alignment horizontal="right"/>
    </xf>
    <xf numFmtId="0" fontId="4" fillId="0" borderId="0" xfId="0" applyFont="1" applyAlignment="1">
      <alignment horizontal="center"/>
    </xf>
    <xf numFmtId="167" fontId="4" fillId="0" borderId="0" xfId="0" applyNumberFormat="1" applyFont="1" applyFill="1" applyAlignment="1"/>
    <xf numFmtId="166" fontId="4" fillId="0" borderId="0" xfId="0" applyNumberFormat="1" applyFont="1" applyFill="1" applyAlignment="1"/>
    <xf numFmtId="9" fontId="4" fillId="0" borderId="0" xfId="3" applyFont="1" applyFill="1" applyAlignment="1"/>
    <xf numFmtId="0" fontId="4" fillId="0" borderId="0" xfId="0" applyFont="1" applyBorder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Continuous" shrinkToFi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9" fontId="2" fillId="0" borderId="0" xfId="4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4" fontId="2" fillId="0" borderId="0" xfId="4" applyNumberFormat="1" applyFont="1" applyBorder="1"/>
    <xf numFmtId="9" fontId="2" fillId="0" borderId="0" xfId="4" applyNumberFormat="1" applyFont="1" applyBorder="1"/>
    <xf numFmtId="39" fontId="2" fillId="0" borderId="0" xfId="4" applyNumberFormat="1" applyFont="1" applyBorder="1" applyProtection="1">
      <protection locked="0"/>
    </xf>
    <xf numFmtId="4" fontId="2" fillId="0" borderId="0" xfId="0" applyNumberFormat="1" applyFont="1" applyBorder="1"/>
    <xf numFmtId="39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13" fillId="0" borderId="0" xfId="0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3" quotePrefix="1" applyFont="1" applyFill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/>
    </xf>
    <xf numFmtId="167" fontId="2" fillId="3" borderId="0" xfId="4" applyNumberFormat="1" applyFont="1" applyFill="1" applyBorder="1" applyAlignment="1" applyProtection="1">
      <protection locked="0"/>
    </xf>
    <xf numFmtId="0" fontId="11" fillId="0" borderId="0" xfId="0" applyFont="1" applyFill="1" applyBorder="1" applyAlignment="1"/>
    <xf numFmtId="167" fontId="2" fillId="0" borderId="0" xfId="4" applyNumberFormat="1" applyFont="1" applyFill="1" applyBorder="1" applyAlignment="1" applyProtection="1">
      <protection locked="0"/>
    </xf>
    <xf numFmtId="0" fontId="4" fillId="0" borderId="0" xfId="0" applyFont="1" applyBorder="1" applyAlignment="1"/>
    <xf numFmtId="4" fontId="4" fillId="0" borderId="0" xfId="0" applyNumberFormat="1" applyFont="1" applyBorder="1" applyAlignment="1"/>
    <xf numFmtId="0" fontId="0" fillId="0" borderId="0" xfId="0" applyFont="1" applyFill="1"/>
    <xf numFmtId="2" fontId="4" fillId="0" borderId="0" xfId="0" applyNumberFormat="1" applyFont="1" applyFill="1" applyAlignment="1"/>
    <xf numFmtId="165" fontId="2" fillId="0" borderId="0" xfId="4" applyFont="1" applyFill="1" applyBorder="1" applyAlignment="1" applyProtection="1"/>
    <xf numFmtId="167" fontId="4" fillId="0" borderId="14" xfId="0" applyNumberFormat="1" applyFont="1" applyFill="1" applyBorder="1" applyAlignment="1">
      <alignment horizontal="center" vertical="center"/>
    </xf>
    <xf numFmtId="164" fontId="4" fillId="0" borderId="0" xfId="1" applyFont="1" applyFill="1" applyAlignment="1"/>
    <xf numFmtId="9" fontId="4" fillId="0" borderId="0" xfId="3" applyFont="1" applyFill="1" applyBorder="1" applyAlignment="1">
      <alignment horizontal="right" wrapText="1"/>
    </xf>
    <xf numFmtId="49" fontId="4" fillId="0" borderId="0" xfId="0" applyNumberFormat="1" applyFont="1" applyFill="1" applyAlignment="1">
      <alignment horizontal="right"/>
    </xf>
    <xf numFmtId="0" fontId="4" fillId="2" borderId="1" xfId="0" applyFont="1" applyFill="1" applyBorder="1" applyAlignment="1" applyProtection="1">
      <alignment horizontal="left"/>
      <protection locked="0"/>
    </xf>
    <xf numFmtId="2" fontId="9" fillId="0" borderId="1" xfId="4" applyNumberFormat="1" applyFont="1" applyBorder="1"/>
    <xf numFmtId="0" fontId="0" fillId="0" borderId="3" xfId="0" applyBorder="1"/>
    <xf numFmtId="9" fontId="4" fillId="0" borderId="1" xfId="3" applyFont="1" applyBorder="1"/>
    <xf numFmtId="0" fontId="0" fillId="0" borderId="7" xfId="0" applyBorder="1"/>
    <xf numFmtId="2" fontId="9" fillId="0" borderId="1" xfId="3" applyNumberFormat="1" applyFont="1" applyBorder="1" applyAlignment="1">
      <alignment horizontal="center"/>
    </xf>
    <xf numFmtId="2" fontId="9" fillId="0" borderId="1" xfId="4" applyNumberFormat="1" applyFont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4" fillId="0" borderId="5" xfId="0" applyFont="1" applyBorder="1" applyAlignment="1"/>
    <xf numFmtId="0" fontId="0" fillId="0" borderId="1" xfId="0" applyBorder="1" applyAlignment="1" applyProtection="1">
      <alignment horizontal="centerContinuous"/>
      <protection locked="0"/>
    </xf>
    <xf numFmtId="0" fontId="0" fillId="0" borderId="12" xfId="0" applyBorder="1"/>
    <xf numFmtId="10" fontId="4" fillId="0" borderId="1" xfId="3" applyNumberFormat="1" applyFont="1" applyBorder="1"/>
    <xf numFmtId="10" fontId="0" fillId="0" borderId="0" xfId="0" applyNumberFormat="1"/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0" xfId="0" applyBorder="1"/>
    <xf numFmtId="0" fontId="4" fillId="0" borderId="0" xfId="0" applyFont="1" applyFill="1"/>
    <xf numFmtId="0" fontId="2" fillId="0" borderId="1" xfId="0" applyFont="1" applyFill="1" applyBorder="1" applyAlignment="1">
      <alignment vertical="center"/>
    </xf>
    <xf numFmtId="165" fontId="7" fillId="0" borderId="0" xfId="4" applyFont="1" applyFill="1" applyBorder="1" applyAlignment="1" applyProtection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4" fillId="0" borderId="7" xfId="0" applyFont="1" applyFill="1" applyBorder="1" applyAlignment="1"/>
    <xf numFmtId="167" fontId="4" fillId="0" borderId="0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Alignment="1">
      <alignment horizontal="right"/>
    </xf>
    <xf numFmtId="9" fontId="4" fillId="0" borderId="0" xfId="0" applyNumberFormat="1" applyFont="1" applyFill="1" applyAlignment="1"/>
    <xf numFmtId="4" fontId="4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166" fontId="9" fillId="3" borderId="1" xfId="0" applyNumberFormat="1" applyFont="1" applyFill="1" applyBorder="1" applyAlignment="1" applyProtection="1">
      <protection locked="0"/>
    </xf>
    <xf numFmtId="166" fontId="9" fillId="0" borderId="1" xfId="0" applyNumberFormat="1" applyFont="1" applyFill="1" applyBorder="1" applyAlignment="1" applyProtection="1">
      <protection locked="0"/>
    </xf>
    <xf numFmtId="166" fontId="4" fillId="2" borderId="1" xfId="0" applyNumberFormat="1" applyFont="1" applyFill="1" applyBorder="1" applyAlignment="1" applyProtection="1">
      <protection locked="0"/>
    </xf>
    <xf numFmtId="0" fontId="14" fillId="4" borderId="3" xfId="0" applyFont="1" applyFill="1" applyBorder="1" applyAlignment="1" applyProtection="1">
      <protection locked="0"/>
    </xf>
    <xf numFmtId="166" fontId="4" fillId="0" borderId="1" xfId="0" applyNumberFormat="1" applyFont="1" applyFill="1" applyBorder="1" applyAlignment="1" applyProtection="1">
      <protection locked="0"/>
    </xf>
    <xf numFmtId="0" fontId="11" fillId="4" borderId="3" xfId="0" applyFont="1" applyFill="1" applyBorder="1" applyAlignment="1" applyProtection="1">
      <protection locked="0"/>
    </xf>
    <xf numFmtId="166" fontId="4" fillId="0" borderId="1" xfId="0" applyNumberFormat="1" applyFont="1" applyBorder="1" applyAlignment="1" applyProtection="1">
      <protection locked="0"/>
    </xf>
    <xf numFmtId="0" fontId="4" fillId="4" borderId="3" xfId="0" applyFont="1" applyFill="1" applyBorder="1" applyAlignment="1" applyProtection="1">
      <protection locked="0"/>
    </xf>
    <xf numFmtId="166" fontId="11" fillId="0" borderId="1" xfId="0" applyNumberFormat="1" applyFont="1" applyBorder="1" applyAlignment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2" fontId="4" fillId="0" borderId="1" xfId="0" applyNumberFormat="1" applyFont="1" applyBorder="1" applyAlignment="1" applyProtection="1">
      <protection locked="0"/>
    </xf>
    <xf numFmtId="2" fontId="4" fillId="0" borderId="1" xfId="0" applyNumberFormat="1" applyFont="1" applyFill="1" applyBorder="1" applyAlignment="1" applyProtection="1">
      <protection locked="0"/>
    </xf>
    <xf numFmtId="0" fontId="9" fillId="4" borderId="3" xfId="0" applyFont="1" applyFill="1" applyBorder="1" applyAlignment="1" applyProtection="1">
      <protection locked="0"/>
    </xf>
    <xf numFmtId="166" fontId="4" fillId="0" borderId="1" xfId="1" applyNumberFormat="1" applyFont="1" applyBorder="1" applyAlignment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center"/>
    </xf>
    <xf numFmtId="9" fontId="4" fillId="0" borderId="1" xfId="4" applyNumberFormat="1" applyFont="1" applyBorder="1" applyAlignment="1" applyProtection="1">
      <alignment horizontal="right"/>
    </xf>
    <xf numFmtId="17" fontId="4" fillId="0" borderId="1" xfId="4" applyNumberFormat="1" applyFont="1" applyBorder="1" applyAlignment="1" applyProtection="1">
      <alignment horizontal="left" vertical="center"/>
    </xf>
    <xf numFmtId="9" fontId="4" fillId="0" borderId="1" xfId="4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9" fontId="4" fillId="0" borderId="2" xfId="4" applyNumberFormat="1" applyFont="1" applyBorder="1" applyAlignment="1" applyProtection="1"/>
    <xf numFmtId="0" fontId="4" fillId="0" borderId="3" xfId="0" applyFont="1" applyBorder="1" applyAlignment="1" applyProtection="1"/>
    <xf numFmtId="0" fontId="4" fillId="0" borderId="12" xfId="0" applyFont="1" applyBorder="1" applyAlignment="1" applyProtection="1"/>
    <xf numFmtId="14" fontId="4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shrinkToFit="1"/>
    </xf>
    <xf numFmtId="0" fontId="4" fillId="0" borderId="1" xfId="0" applyFont="1" applyBorder="1" applyAlignment="1" applyProtection="1">
      <alignment horizontal="center" wrapText="1" shrinkToFit="1"/>
    </xf>
    <xf numFmtId="0" fontId="4" fillId="0" borderId="1" xfId="0" applyFont="1" applyBorder="1" applyAlignment="1" applyProtection="1">
      <alignment horizontal="center" shrinkToFit="1"/>
    </xf>
    <xf numFmtId="0" fontId="4" fillId="4" borderId="2" xfId="0" applyFont="1" applyFill="1" applyBorder="1" applyAlignment="1" applyProtection="1"/>
    <xf numFmtId="0" fontId="4" fillId="4" borderId="12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shrinkToFit="1"/>
    </xf>
    <xf numFmtId="0" fontId="14" fillId="4" borderId="2" xfId="0" applyFont="1" applyFill="1" applyBorder="1" applyAlignment="1" applyProtection="1"/>
    <xf numFmtId="0" fontId="14" fillId="4" borderId="3" xfId="0" applyFont="1" applyFill="1" applyBorder="1" applyAlignment="1" applyProtection="1"/>
    <xf numFmtId="0" fontId="14" fillId="4" borderId="12" xfId="0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2" fontId="4" fillId="0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3" borderId="1" xfId="0" applyFont="1" applyFill="1" applyBorder="1" applyAlignment="1" applyProtection="1">
      <alignment horizontal="center"/>
    </xf>
    <xf numFmtId="2" fontId="4" fillId="3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shrinkToFit="1"/>
    </xf>
    <xf numFmtId="0" fontId="4" fillId="0" borderId="1" xfId="0" applyFont="1" applyFill="1" applyBorder="1" applyAlignment="1" applyProtection="1">
      <alignment wrapText="1" shrinkToFit="1"/>
    </xf>
    <xf numFmtId="0" fontId="9" fillId="0" borderId="1" xfId="0" applyFont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/>
    </xf>
    <xf numFmtId="2" fontId="9" fillId="3" borderId="1" xfId="0" applyNumberFormat="1" applyFont="1" applyFill="1" applyBorder="1" applyAlignment="1" applyProtection="1"/>
    <xf numFmtId="0" fontId="9" fillId="0" borderId="1" xfId="0" applyFont="1" applyFill="1" applyBorder="1" applyAlignment="1" applyProtection="1">
      <alignment horizontal="right"/>
    </xf>
    <xf numFmtId="0" fontId="12" fillId="0" borderId="4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right"/>
    </xf>
    <xf numFmtId="0" fontId="12" fillId="4" borderId="2" xfId="0" applyFont="1" applyFill="1" applyBorder="1" applyAlignment="1" applyProtection="1">
      <alignment horizontal="right"/>
    </xf>
    <xf numFmtId="0" fontId="12" fillId="4" borderId="12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left" wrapText="1"/>
    </xf>
    <xf numFmtId="2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left" wrapText="1"/>
    </xf>
    <xf numFmtId="2" fontId="9" fillId="0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right"/>
    </xf>
    <xf numFmtId="0" fontId="12" fillId="0" borderId="3" xfId="0" applyFont="1" applyFill="1" applyBorder="1" applyAlignment="1" applyProtection="1">
      <alignment horizontal="right"/>
    </xf>
    <xf numFmtId="0" fontId="12" fillId="4" borderId="7" xfId="0" applyFont="1" applyFill="1" applyBorder="1" applyAlignment="1" applyProtection="1">
      <alignment horizontal="right"/>
    </xf>
    <xf numFmtId="0" fontId="12" fillId="4" borderId="0" xfId="0" applyFont="1" applyFill="1" applyBorder="1" applyAlignment="1" applyProtection="1">
      <alignment horizontal="right"/>
    </xf>
    <xf numFmtId="0" fontId="12" fillId="0" borderId="2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12" fillId="4" borderId="6" xfId="0" applyFont="1" applyFill="1" applyBorder="1" applyAlignment="1" applyProtection="1">
      <alignment horizontal="right"/>
    </xf>
    <xf numFmtId="168" fontId="2" fillId="4" borderId="1" xfId="0" applyNumberFormat="1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right"/>
    </xf>
    <xf numFmtId="0" fontId="11" fillId="4" borderId="10" xfId="0" applyFont="1" applyFill="1" applyBorder="1" applyAlignment="1" applyProtection="1">
      <alignment horizontal="right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left" wrapText="1"/>
    </xf>
    <xf numFmtId="0" fontId="11" fillId="4" borderId="2" xfId="0" applyFont="1" applyFill="1" applyBorder="1" applyAlignment="1" applyProtection="1"/>
    <xf numFmtId="0" fontId="11" fillId="4" borderId="3" xfId="0" applyFont="1" applyFill="1" applyBorder="1" applyAlignment="1" applyProtection="1"/>
    <xf numFmtId="0" fontId="11" fillId="4" borderId="2" xfId="0" applyFont="1" applyFill="1" applyBorder="1" applyAlignment="1" applyProtection="1">
      <alignment horizontal="right"/>
    </xf>
    <xf numFmtId="0" fontId="11" fillId="4" borderId="12" xfId="0" applyFont="1" applyFill="1" applyBorder="1" applyAlignment="1" applyProtection="1">
      <alignment horizontal="right"/>
    </xf>
    <xf numFmtId="0" fontId="4" fillId="0" borderId="1" xfId="2" applyFont="1" applyFill="1" applyBorder="1" applyAlignment="1" applyProtection="1">
      <alignment wrapText="1"/>
    </xf>
    <xf numFmtId="0" fontId="9" fillId="0" borderId="1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right"/>
    </xf>
    <xf numFmtId="0" fontId="12" fillId="4" borderId="4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/>
    <xf numFmtId="0" fontId="4" fillId="6" borderId="1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center"/>
    </xf>
    <xf numFmtId="2" fontId="11" fillId="0" borderId="1" xfId="0" applyNumberFormat="1" applyFont="1" applyBorder="1" applyAlignment="1" applyProtection="1"/>
    <xf numFmtId="0" fontId="8" fillId="5" borderId="4" xfId="0" applyFont="1" applyFill="1" applyBorder="1" applyAlignment="1" applyProtection="1">
      <alignment horizontal="right"/>
    </xf>
    <xf numFmtId="0" fontId="8" fillId="5" borderId="0" xfId="0" applyFont="1" applyFill="1" applyAlignment="1" applyProtection="1">
      <alignment horizontal="right"/>
    </xf>
    <xf numFmtId="0" fontId="2" fillId="5" borderId="1" xfId="0" applyFont="1" applyFill="1" applyBorder="1" applyAlignment="1" applyProtection="1">
      <alignment horizontal="center"/>
    </xf>
    <xf numFmtId="0" fontId="2" fillId="5" borderId="1" xfId="2" applyFont="1" applyFill="1" applyBorder="1" applyAlignment="1" applyProtection="1"/>
    <xf numFmtId="0" fontId="14" fillId="4" borderId="2" xfId="0" applyFont="1" applyFill="1" applyBorder="1" applyAlignment="1" applyProtection="1">
      <alignment wrapText="1"/>
    </xf>
    <xf numFmtId="0" fontId="14" fillId="4" borderId="3" xfId="0" applyFont="1" applyFill="1" applyBorder="1" applyAlignment="1" applyProtection="1">
      <alignment wrapText="1"/>
    </xf>
    <xf numFmtId="0" fontId="9" fillId="4" borderId="7" xfId="0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left" wrapText="1"/>
    </xf>
    <xf numFmtId="0" fontId="14" fillId="4" borderId="2" xfId="0" applyFont="1" applyFill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1" fillId="4" borderId="7" xfId="0" applyFont="1" applyFill="1" applyBorder="1" applyAlignment="1" applyProtection="1">
      <alignment horizontal="right"/>
    </xf>
    <xf numFmtId="0" fontId="11" fillId="4" borderId="2" xfId="0" applyFont="1" applyFill="1" applyBorder="1" applyAlignment="1" applyProtection="1">
      <alignment horizontal="right" wrapText="1"/>
    </xf>
    <xf numFmtId="0" fontId="0" fillId="0" borderId="1" xfId="0" applyFont="1" applyBorder="1" applyAlignment="1" applyProtection="1">
      <alignment horizontal="right" wrapText="1"/>
    </xf>
    <xf numFmtId="2" fontId="4" fillId="0" borderId="1" xfId="0" applyNumberFormat="1" applyFont="1" applyBorder="1" applyAlignment="1" applyProtection="1"/>
    <xf numFmtId="0" fontId="9" fillId="0" borderId="1" xfId="0" applyFont="1" applyBorder="1" applyAlignment="1" applyProtection="1">
      <alignment horizontal="left" wrapText="1"/>
    </xf>
    <xf numFmtId="4" fontId="4" fillId="0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 wrapText="1"/>
    </xf>
    <xf numFmtId="0" fontId="4" fillId="3" borderId="1" xfId="0" applyFont="1" applyFill="1" applyBorder="1" applyAlignment="1" applyProtection="1">
      <alignment horizontal="left" wrapText="1"/>
    </xf>
    <xf numFmtId="0" fontId="4" fillId="0" borderId="1" xfId="2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11" fillId="4" borderId="11" xfId="0" applyFont="1" applyFill="1" applyBorder="1" applyAlignment="1" applyProtection="1">
      <alignment horizontal="right" wrapText="1"/>
    </xf>
    <xf numFmtId="0" fontId="11" fillId="4" borderId="12" xfId="0" applyFont="1" applyFill="1" applyBorder="1" applyAlignment="1" applyProtection="1">
      <alignment horizontal="right" wrapText="1"/>
    </xf>
    <xf numFmtId="0" fontId="4" fillId="0" borderId="1" xfId="2" applyFont="1" applyFill="1" applyBorder="1" applyAlignment="1" applyProtection="1">
      <alignment horizontal="right" wrapText="1"/>
    </xf>
    <xf numFmtId="0" fontId="9" fillId="4" borderId="2" xfId="0" applyFont="1" applyFill="1" applyBorder="1" applyAlignment="1" applyProtection="1"/>
    <xf numFmtId="0" fontId="9" fillId="4" borderId="3" xfId="0" applyFont="1" applyFill="1" applyBorder="1" applyAlignment="1" applyProtection="1"/>
    <xf numFmtId="0" fontId="2" fillId="4" borderId="1" xfId="0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0" fontId="4" fillId="0" borderId="2" xfId="0" applyFont="1" applyBorder="1" applyAlignment="1" applyProtection="1"/>
    <xf numFmtId="166" fontId="4" fillId="0" borderId="1" xfId="0" applyNumberFormat="1" applyFont="1" applyBorder="1" applyAlignment="1" applyProtection="1">
      <alignment shrinkToFit="1"/>
    </xf>
    <xf numFmtId="166" fontId="4" fillId="0" borderId="1" xfId="0" applyNumberFormat="1" applyFont="1" applyBorder="1" applyAlignment="1" applyProtection="1"/>
    <xf numFmtId="167" fontId="2" fillId="3" borderId="1" xfId="4" applyNumberFormat="1" applyFont="1" applyFill="1" applyBorder="1" applyAlignment="1" applyProtection="1"/>
    <xf numFmtId="166" fontId="9" fillId="3" borderId="1" xfId="4" applyNumberFormat="1" applyFont="1" applyFill="1" applyBorder="1" applyAlignment="1" applyProtection="1">
      <alignment horizontal="right"/>
    </xf>
    <xf numFmtId="166" fontId="9" fillId="0" borderId="1" xfId="4" applyNumberFormat="1" applyFont="1" applyFill="1" applyBorder="1" applyAlignment="1" applyProtection="1">
      <alignment horizontal="right"/>
    </xf>
    <xf numFmtId="0" fontId="11" fillId="4" borderId="12" xfId="0" applyFont="1" applyFill="1" applyBorder="1" applyAlignment="1" applyProtection="1"/>
    <xf numFmtId="0" fontId="4" fillId="4" borderId="12" xfId="0" applyFont="1" applyFill="1" applyBorder="1" applyAlignment="1" applyProtection="1"/>
    <xf numFmtId="166" fontId="11" fillId="0" borderId="1" xfId="4" applyNumberFormat="1" applyFont="1" applyFill="1" applyBorder="1" applyAlignment="1" applyProtection="1">
      <alignment horizontal="right"/>
    </xf>
    <xf numFmtId="166" fontId="11" fillId="0" borderId="1" xfId="4" applyNumberFormat="1" applyFont="1" applyBorder="1" applyAlignment="1" applyProtection="1">
      <alignment horizontal="right"/>
    </xf>
    <xf numFmtId="0" fontId="14" fillId="4" borderId="12" xfId="0" applyFont="1" applyFill="1" applyBorder="1" applyAlignment="1" applyProtection="1">
      <alignment wrapText="1"/>
    </xf>
    <xf numFmtId="166" fontId="4" fillId="0" borderId="1" xfId="4" applyNumberFormat="1" applyFont="1" applyFill="1" applyBorder="1" applyAlignment="1" applyProtection="1">
      <alignment horizontal="right"/>
    </xf>
    <xf numFmtId="166" fontId="4" fillId="0" borderId="1" xfId="4" applyNumberFormat="1" applyFont="1" applyBorder="1" applyAlignment="1" applyProtection="1">
      <alignment horizontal="right"/>
    </xf>
    <xf numFmtId="166" fontId="4" fillId="3" borderId="1" xfId="5" applyNumberFormat="1" applyFont="1" applyFill="1" applyBorder="1" applyAlignment="1" applyProtection="1">
      <alignment horizontal="right"/>
    </xf>
    <xf numFmtId="166" fontId="9" fillId="3" borderId="1" xfId="5" applyNumberFormat="1" applyFont="1" applyFill="1" applyBorder="1" applyAlignment="1" applyProtection="1">
      <alignment horizontal="right"/>
    </xf>
    <xf numFmtId="0" fontId="9" fillId="4" borderId="12" xfId="0" applyFont="1" applyFill="1" applyBorder="1" applyAlignment="1" applyProtection="1"/>
    <xf numFmtId="166" fontId="1" fillId="2" borderId="1" xfId="0" applyNumberFormat="1" applyFont="1" applyFill="1" applyBorder="1" applyAlignment="1" applyProtection="1">
      <protection locked="0"/>
    </xf>
    <xf numFmtId="166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167" fontId="15" fillId="7" borderId="1" xfId="4" applyNumberFormat="1" applyFont="1" applyFill="1" applyBorder="1" applyAlignment="1" applyProtection="1"/>
    <xf numFmtId="166" fontId="10" fillId="7" borderId="1" xfId="0" applyNumberFormat="1" applyFont="1" applyFill="1" applyBorder="1" applyAlignment="1" applyProtection="1">
      <protection locked="0"/>
    </xf>
    <xf numFmtId="166" fontId="10" fillId="7" borderId="1" xfId="4" applyNumberFormat="1" applyFont="1" applyFill="1" applyBorder="1" applyAlignment="1" applyProtection="1">
      <alignment horizontal="right"/>
    </xf>
    <xf numFmtId="167" fontId="15" fillId="3" borderId="1" xfId="4" applyNumberFormat="1" applyFont="1" applyFill="1" applyBorder="1" applyAlignment="1" applyProtection="1"/>
    <xf numFmtId="0" fontId="1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11" fillId="4" borderId="1" xfId="0" applyFont="1" applyFill="1" applyBorder="1" applyAlignment="1" applyProtection="1">
      <alignment horizontal="right"/>
    </xf>
    <xf numFmtId="0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0" fontId="11" fillId="4" borderId="2" xfId="0" applyFont="1" applyFill="1" applyBorder="1" applyAlignment="1" applyProtection="1">
      <alignment horizontal="right"/>
    </xf>
    <xf numFmtId="0" fontId="11" fillId="4" borderId="3" xfId="0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1" xfId="0" quotePrefix="1" applyFont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/>
    <xf numFmtId="0" fontId="4" fillId="0" borderId="1" xfId="0" applyFont="1" applyBorder="1" applyAlignment="1" applyProtection="1">
      <alignment horizontal="center" vertical="center" wrapText="1" shrinkToFit="1"/>
    </xf>
    <xf numFmtId="49" fontId="4" fillId="0" borderId="1" xfId="0" applyNumberFormat="1" applyFont="1" applyBorder="1" applyAlignment="1" applyProtection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 textRotation="90" shrinkToFit="1"/>
    </xf>
    <xf numFmtId="0" fontId="4" fillId="0" borderId="13" xfId="0" applyFont="1" applyBorder="1" applyAlignment="1">
      <alignment horizontal="center" vertical="center" textRotation="90" shrinkToFit="1"/>
    </xf>
    <xf numFmtId="166" fontId="2" fillId="0" borderId="12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4" fillId="0" borderId="2" xfId="0" applyNumberFormat="1" applyFont="1" applyBorder="1" applyAlignment="1">
      <alignment horizontal="left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6">
    <cellStyle name="Moeda" xfId="1" builtinId="4"/>
    <cellStyle name="Normal" xfId="0" builtinId="0"/>
    <cellStyle name="Normal 2" xfId="2"/>
    <cellStyle name="Porcentagem" xfId="3" builtinId="5"/>
    <cellStyle name="Vírgula" xfId="4" builtinId="3"/>
    <cellStyle name="Vírgula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79"/>
  <sheetViews>
    <sheetView tabSelected="1" zoomScaleNormal="100" workbookViewId="0">
      <pane xSplit="4" topLeftCell="E1" activePane="topRight" state="frozen"/>
      <selection activeCell="A217" sqref="A217"/>
      <selection pane="topRight" activeCell="Q27" sqref="Q27"/>
    </sheetView>
  </sheetViews>
  <sheetFormatPr defaultRowHeight="12.75" x14ac:dyDescent="0.2"/>
  <cols>
    <col min="1" max="1" width="11.28515625" style="26" customWidth="1"/>
    <col min="2" max="2" width="10.7109375" style="20" customWidth="1"/>
    <col min="3" max="3" width="8.85546875" style="2" customWidth="1"/>
    <col min="4" max="4" width="68.7109375" style="2" customWidth="1"/>
    <col min="5" max="5" width="5.7109375" style="2" customWidth="1"/>
    <col min="6" max="6" width="11.28515625" style="2" customWidth="1"/>
    <col min="7" max="7" width="10.85546875" style="2" customWidth="1"/>
    <col min="8" max="8" width="11.28515625" style="2" customWidth="1"/>
    <col min="9" max="10" width="14.7109375" style="2" bestFit="1" customWidth="1"/>
    <col min="11" max="11" width="16.7109375" style="2" customWidth="1"/>
    <col min="12" max="12" width="13.140625" style="79" bestFit="1" customWidth="1"/>
    <col min="13" max="13" width="12" style="79" hidden="1" customWidth="1"/>
    <col min="14" max="14" width="0" style="79" hidden="1" customWidth="1"/>
    <col min="15" max="15" width="11" style="79" bestFit="1" customWidth="1"/>
    <col min="16" max="16" width="9.42578125" style="79" customWidth="1"/>
    <col min="17" max="18" width="10.85546875" style="79" customWidth="1"/>
    <col min="19" max="19" width="11" style="79" bestFit="1" customWidth="1"/>
    <col min="20" max="20" width="10.7109375" style="79" customWidth="1"/>
    <col min="21" max="21" width="12" style="79" bestFit="1" customWidth="1"/>
    <col min="22" max="22" width="9.140625" style="79"/>
    <col min="23" max="23" width="22" style="79" customWidth="1"/>
    <col min="24" max="24" width="9.42578125" style="79" bestFit="1" customWidth="1"/>
    <col min="25" max="26" width="9.140625" style="79"/>
    <col min="27" max="27" width="9.42578125" style="79" bestFit="1" customWidth="1"/>
    <col min="28" max="28" width="9.140625" style="79"/>
    <col min="29" max="29" width="25.7109375" style="79" customWidth="1"/>
    <col min="30" max="30" width="9.42578125" style="79" bestFit="1" customWidth="1"/>
    <col min="31" max="16384" width="9.140625" style="79"/>
  </cols>
  <sheetData>
    <row r="1" spans="1:21" x14ac:dyDescent="0.2">
      <c r="A1" s="105"/>
      <c r="B1" s="106"/>
      <c r="C1" s="107"/>
      <c r="D1" s="107"/>
      <c r="E1" s="107"/>
      <c r="F1" s="107"/>
      <c r="G1" s="107"/>
      <c r="H1" s="107"/>
      <c r="I1" s="107"/>
      <c r="J1" s="107"/>
      <c r="K1" s="108"/>
      <c r="O1" s="80"/>
      <c r="P1" s="80"/>
      <c r="Q1" s="80"/>
      <c r="R1" s="80"/>
      <c r="S1" s="80"/>
      <c r="T1" s="80"/>
      <c r="U1" s="80"/>
    </row>
    <row r="2" spans="1:21" ht="12.75" customHeight="1" x14ac:dyDescent="0.2">
      <c r="A2" s="109"/>
      <c r="B2" s="110"/>
      <c r="C2" s="111"/>
      <c r="D2" s="111"/>
      <c r="E2" s="111"/>
      <c r="F2" s="111"/>
      <c r="G2" s="111"/>
      <c r="H2" s="111"/>
      <c r="I2" s="111"/>
      <c r="J2" s="111"/>
      <c r="K2" s="112"/>
    </row>
    <row r="3" spans="1:21" ht="15.75" customHeight="1" x14ac:dyDescent="0.25">
      <c r="A3" s="248" t="s">
        <v>1056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21" ht="11.25" customHeight="1" x14ac:dyDescent="0.2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21" ht="12.75" customHeight="1" x14ac:dyDescent="0.2">
      <c r="A5" s="116" t="s">
        <v>24</v>
      </c>
      <c r="B5" s="269" t="s">
        <v>1052</v>
      </c>
      <c r="C5" s="257"/>
      <c r="D5" s="257"/>
      <c r="E5" s="257"/>
      <c r="F5" s="257"/>
      <c r="G5" s="257"/>
      <c r="H5" s="257"/>
      <c r="I5" s="257"/>
      <c r="J5" s="117"/>
      <c r="K5" s="118"/>
    </row>
    <row r="6" spans="1:21" ht="13.5" customHeight="1" x14ac:dyDescent="0.2">
      <c r="A6" s="116" t="s">
        <v>25</v>
      </c>
      <c r="B6" s="256" t="s">
        <v>27</v>
      </c>
      <c r="C6" s="257"/>
      <c r="D6" s="257"/>
      <c r="E6" s="257"/>
      <c r="F6" s="257"/>
      <c r="G6" s="257"/>
      <c r="H6" s="257"/>
      <c r="I6" s="257"/>
      <c r="J6" s="117"/>
      <c r="K6" s="119"/>
    </row>
    <row r="7" spans="1:21" ht="12" customHeight="1" x14ac:dyDescent="0.2">
      <c r="A7" s="116" t="s">
        <v>26</v>
      </c>
      <c r="B7" s="256" t="s">
        <v>66</v>
      </c>
      <c r="C7" s="257"/>
      <c r="D7" s="257"/>
      <c r="E7" s="120"/>
      <c r="F7" s="120"/>
      <c r="G7" s="120"/>
      <c r="H7" s="121"/>
      <c r="I7" s="122"/>
      <c r="J7" s="123"/>
      <c r="K7" s="124"/>
    </row>
    <row r="8" spans="1:21" ht="15.75" customHeight="1" x14ac:dyDescent="0.2">
      <c r="A8" s="274" t="s">
        <v>50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1:21" ht="14.25" customHeight="1" x14ac:dyDescent="0.2">
      <c r="A9" s="271" t="s">
        <v>1053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21" ht="12.75" customHeight="1" x14ac:dyDescent="0.2">
      <c r="A10" s="270" t="s">
        <v>13</v>
      </c>
      <c r="B10" s="257"/>
      <c r="C10" s="257"/>
      <c r="D10" s="257"/>
      <c r="E10" s="257"/>
      <c r="F10" s="257"/>
      <c r="G10" s="120" t="s">
        <v>0</v>
      </c>
      <c r="H10" s="125"/>
      <c r="I10" s="255" t="s">
        <v>23</v>
      </c>
      <c r="J10" s="255"/>
      <c r="K10" s="125"/>
    </row>
    <row r="11" spans="1:21" ht="12" customHeight="1" x14ac:dyDescent="0.2">
      <c r="A11" s="257"/>
      <c r="B11" s="257"/>
      <c r="C11" s="257"/>
      <c r="D11" s="257"/>
      <c r="E11" s="257"/>
      <c r="F11" s="257"/>
      <c r="G11" s="255" t="s">
        <v>4</v>
      </c>
      <c r="H11" s="255"/>
      <c r="I11" s="255" t="s">
        <v>4</v>
      </c>
      <c r="J11" s="255"/>
      <c r="K11" s="273" t="s">
        <v>28</v>
      </c>
    </row>
    <row r="12" spans="1:21" s="42" customFormat="1" ht="38.25" x14ac:dyDescent="0.2">
      <c r="A12" s="126" t="s">
        <v>35</v>
      </c>
      <c r="B12" s="127" t="s">
        <v>36</v>
      </c>
      <c r="C12" s="128" t="s">
        <v>5</v>
      </c>
      <c r="D12" s="129" t="s">
        <v>6</v>
      </c>
      <c r="E12" s="130" t="s">
        <v>7</v>
      </c>
      <c r="F12" s="131" t="s">
        <v>1</v>
      </c>
      <c r="G12" s="131" t="s">
        <v>2</v>
      </c>
      <c r="H12" s="131" t="s">
        <v>3</v>
      </c>
      <c r="I12" s="132" t="s">
        <v>2</v>
      </c>
      <c r="J12" s="132" t="s">
        <v>3</v>
      </c>
      <c r="K12" s="273"/>
      <c r="O12" s="260"/>
      <c r="P12" s="261"/>
      <c r="Q12" s="262"/>
      <c r="R12" s="262"/>
      <c r="S12" s="262"/>
      <c r="T12" s="262"/>
      <c r="U12" s="262"/>
    </row>
    <row r="13" spans="1:21" s="42" customFormat="1" x14ac:dyDescent="0.2">
      <c r="A13" s="133"/>
      <c r="B13" s="134"/>
      <c r="C13" s="135" t="s">
        <v>8</v>
      </c>
      <c r="D13" s="136" t="s">
        <v>62</v>
      </c>
      <c r="E13" s="137"/>
      <c r="F13" s="138"/>
      <c r="G13" s="138"/>
      <c r="H13" s="138"/>
      <c r="I13" s="138"/>
      <c r="J13" s="138"/>
      <c r="K13" s="139"/>
      <c r="O13" s="6"/>
      <c r="P13" s="6"/>
      <c r="Q13" s="6"/>
      <c r="R13" s="6"/>
      <c r="S13" s="6"/>
      <c r="T13" s="6"/>
      <c r="U13" s="6"/>
    </row>
    <row r="14" spans="1:21" s="42" customFormat="1" x14ac:dyDescent="0.2">
      <c r="A14" s="140" t="s">
        <v>34</v>
      </c>
      <c r="B14" s="140">
        <v>27801</v>
      </c>
      <c r="C14" s="141" t="s">
        <v>14</v>
      </c>
      <c r="D14" s="142" t="s">
        <v>252</v>
      </c>
      <c r="E14" s="141" t="s">
        <v>19</v>
      </c>
      <c r="F14" s="143">
        <v>1.5</v>
      </c>
      <c r="G14" s="91">
        <v>735.13</v>
      </c>
      <c r="H14" s="91">
        <v>46.92</v>
      </c>
      <c r="I14" s="229">
        <f>ROUND((F14*G14),2)</f>
        <v>1102.7</v>
      </c>
      <c r="J14" s="229">
        <f>ROUND((F14*H14),2)</f>
        <v>70.38</v>
      </c>
      <c r="K14" s="229">
        <f>SUM(I14:J14)</f>
        <v>1173.08</v>
      </c>
      <c r="O14" s="23"/>
      <c r="P14" s="25"/>
      <c r="Q14" s="23"/>
      <c r="R14" s="25"/>
      <c r="S14" s="23"/>
      <c r="T14" s="23"/>
      <c r="U14" s="24"/>
    </row>
    <row r="15" spans="1:21" s="42" customFormat="1" ht="25.5" x14ac:dyDescent="0.2">
      <c r="A15" s="140" t="s">
        <v>33</v>
      </c>
      <c r="B15" s="140">
        <v>99059</v>
      </c>
      <c r="C15" s="141" t="s">
        <v>58</v>
      </c>
      <c r="D15" s="144" t="s">
        <v>1050</v>
      </c>
      <c r="E15" s="141" t="s">
        <v>11</v>
      </c>
      <c r="F15" s="143">
        <v>136.46</v>
      </c>
      <c r="G15" s="91">
        <v>43.34</v>
      </c>
      <c r="H15" s="91">
        <v>21.67</v>
      </c>
      <c r="I15" s="229">
        <f>ROUND((F15*G15),2)</f>
        <v>5914.18</v>
      </c>
      <c r="J15" s="229">
        <f>ROUND((F15*H15),2)</f>
        <v>2957.09</v>
      </c>
      <c r="K15" s="229">
        <f>SUM(I15:J15)</f>
        <v>8871.27</v>
      </c>
      <c r="O15" s="23"/>
      <c r="P15" s="25"/>
      <c r="Q15" s="23"/>
      <c r="R15" s="25"/>
      <c r="S15" s="23"/>
      <c r="T15" s="23"/>
      <c r="U15" s="24"/>
    </row>
    <row r="16" spans="1:21" s="42" customFormat="1" ht="25.5" x14ac:dyDescent="0.2">
      <c r="A16" s="140" t="s">
        <v>194</v>
      </c>
      <c r="B16" s="140" t="s">
        <v>205</v>
      </c>
      <c r="C16" s="141" t="s">
        <v>59</v>
      </c>
      <c r="D16" s="145" t="s">
        <v>678</v>
      </c>
      <c r="E16" s="146" t="s">
        <v>19</v>
      </c>
      <c r="F16" s="147">
        <v>698.73</v>
      </c>
      <c r="G16" s="91">
        <v>2.2999999999999998</v>
      </c>
      <c r="H16" s="91">
        <v>8.65</v>
      </c>
      <c r="I16" s="229">
        <f>ROUND((F16*G16),2)</f>
        <v>1607.08</v>
      </c>
      <c r="J16" s="229">
        <f>ROUND((F16*H16),2)</f>
        <v>6044.01</v>
      </c>
      <c r="K16" s="229">
        <f>SUM(I16:J16)</f>
        <v>7651.09</v>
      </c>
      <c r="O16" s="23"/>
      <c r="P16" s="25"/>
      <c r="Q16" s="23"/>
      <c r="R16" s="25"/>
      <c r="S16" s="23"/>
      <c r="T16" s="23"/>
      <c r="U16" s="24"/>
    </row>
    <row r="17" spans="1:21" s="42" customFormat="1" x14ac:dyDescent="0.2">
      <c r="A17" s="140" t="s">
        <v>33</v>
      </c>
      <c r="B17" s="140">
        <v>98524</v>
      </c>
      <c r="C17" s="141" t="s">
        <v>60</v>
      </c>
      <c r="D17" s="148" t="s">
        <v>253</v>
      </c>
      <c r="E17" s="141" t="s">
        <v>19</v>
      </c>
      <c r="F17" s="143">
        <v>755.1</v>
      </c>
      <c r="G17" s="91">
        <v>0.7</v>
      </c>
      <c r="H17" s="91">
        <v>2.2400000000000002</v>
      </c>
      <c r="I17" s="229">
        <f>ROUND((F17*G17),2)</f>
        <v>528.57000000000005</v>
      </c>
      <c r="J17" s="229">
        <f t="shared" ref="J17:J35" si="0">ROUND((F17*H17),2)</f>
        <v>1691.42</v>
      </c>
      <c r="K17" s="229">
        <f t="shared" ref="K17:K35" si="1">SUM(I17:J17)</f>
        <v>2219.9900000000002</v>
      </c>
      <c r="O17" s="23"/>
      <c r="P17" s="25"/>
      <c r="Q17" s="23"/>
      <c r="R17" s="25"/>
      <c r="S17" s="23"/>
      <c r="T17" s="23"/>
      <c r="U17" s="24"/>
    </row>
    <row r="18" spans="1:21" s="42" customFormat="1" x14ac:dyDescent="0.2">
      <c r="A18" s="140" t="s">
        <v>33</v>
      </c>
      <c r="B18" s="140">
        <v>97622</v>
      </c>
      <c r="C18" s="141" t="s">
        <v>71</v>
      </c>
      <c r="D18" s="148" t="s">
        <v>254</v>
      </c>
      <c r="E18" s="141" t="s">
        <v>20</v>
      </c>
      <c r="F18" s="143">
        <v>10.42</v>
      </c>
      <c r="G18" s="91">
        <v>13.29</v>
      </c>
      <c r="H18" s="91">
        <v>39.89</v>
      </c>
      <c r="I18" s="229">
        <f t="shared" ref="I18:I35" si="2">ROUND((F18*G18),2)</f>
        <v>138.47999999999999</v>
      </c>
      <c r="J18" s="229">
        <f t="shared" si="0"/>
        <v>415.65</v>
      </c>
      <c r="K18" s="229">
        <f t="shared" si="1"/>
        <v>554.13</v>
      </c>
      <c r="O18" s="23"/>
      <c r="P18" s="25"/>
      <c r="Q18" s="23"/>
      <c r="R18" s="25"/>
      <c r="S18" s="23"/>
      <c r="T18" s="23"/>
      <c r="U18" s="24"/>
    </row>
    <row r="19" spans="1:21" s="42" customFormat="1" x14ac:dyDescent="0.2">
      <c r="A19" s="140" t="s">
        <v>34</v>
      </c>
      <c r="B19" s="140">
        <v>22188</v>
      </c>
      <c r="C19" s="141" t="s">
        <v>72</v>
      </c>
      <c r="D19" s="148" t="s">
        <v>255</v>
      </c>
      <c r="E19" s="141" t="s">
        <v>19</v>
      </c>
      <c r="F19" s="143">
        <v>13.77</v>
      </c>
      <c r="G19" s="91">
        <v>0</v>
      </c>
      <c r="H19" s="91">
        <v>28.71</v>
      </c>
      <c r="I19" s="229">
        <f>ROUND((F19*G19),2)</f>
        <v>0</v>
      </c>
      <c r="J19" s="229">
        <f>ROUND((F19*H19),2)</f>
        <v>395.34</v>
      </c>
      <c r="K19" s="229">
        <f>SUM(I19:J19)</f>
        <v>395.34</v>
      </c>
      <c r="O19" s="23"/>
      <c r="P19" s="25"/>
      <c r="Q19" s="23"/>
      <c r="R19" s="25"/>
      <c r="S19" s="23"/>
      <c r="T19" s="23"/>
      <c r="U19" s="24"/>
    </row>
    <row r="20" spans="1:21" s="42" customFormat="1" ht="25.5" x14ac:dyDescent="0.2">
      <c r="A20" s="140" t="s">
        <v>33</v>
      </c>
      <c r="B20" s="140">
        <v>97634</v>
      </c>
      <c r="C20" s="141" t="s">
        <v>73</v>
      </c>
      <c r="D20" s="149" t="s">
        <v>256</v>
      </c>
      <c r="E20" s="141" t="s">
        <v>19</v>
      </c>
      <c r="F20" s="143">
        <v>437.16</v>
      </c>
      <c r="G20" s="91">
        <v>2.57</v>
      </c>
      <c r="H20" s="91">
        <v>9.64</v>
      </c>
      <c r="I20" s="229">
        <f t="shared" si="2"/>
        <v>1123.5</v>
      </c>
      <c r="J20" s="229">
        <f t="shared" si="0"/>
        <v>4214.22</v>
      </c>
      <c r="K20" s="229">
        <f t="shared" si="1"/>
        <v>5337.72</v>
      </c>
      <c r="O20" s="23"/>
      <c r="P20" s="25"/>
      <c r="Q20" s="23"/>
      <c r="R20" s="25"/>
      <c r="S20" s="23"/>
      <c r="T20" s="23"/>
      <c r="U20" s="24"/>
    </row>
    <row r="21" spans="1:21" s="42" customFormat="1" ht="15" customHeight="1" x14ac:dyDescent="0.2">
      <c r="A21" s="150" t="s">
        <v>34</v>
      </c>
      <c r="B21" s="151">
        <v>22161</v>
      </c>
      <c r="C21" s="141" t="s">
        <v>74</v>
      </c>
      <c r="D21" s="152" t="s">
        <v>88</v>
      </c>
      <c r="E21" s="153" t="s">
        <v>19</v>
      </c>
      <c r="F21" s="154">
        <v>728.9</v>
      </c>
      <c r="G21" s="91">
        <v>0</v>
      </c>
      <c r="H21" s="91">
        <v>9.27</v>
      </c>
      <c r="I21" s="229">
        <f>ROUND((F21*G21),2)</f>
        <v>0</v>
      </c>
      <c r="J21" s="229">
        <f>ROUND((F21*H21),2)</f>
        <v>6756.9</v>
      </c>
      <c r="K21" s="229">
        <f>SUM(I21:J21)</f>
        <v>6756.9</v>
      </c>
      <c r="O21" s="23"/>
      <c r="P21" s="25"/>
      <c r="Q21" s="23"/>
      <c r="R21" s="25"/>
      <c r="S21" s="23"/>
      <c r="T21" s="23"/>
      <c r="U21" s="24"/>
    </row>
    <row r="22" spans="1:21" s="42" customFormat="1" x14ac:dyDescent="0.2">
      <c r="A22" s="140" t="s">
        <v>33</v>
      </c>
      <c r="B22" s="140">
        <v>97632</v>
      </c>
      <c r="C22" s="141" t="s">
        <v>75</v>
      </c>
      <c r="D22" s="149" t="s">
        <v>257</v>
      </c>
      <c r="E22" s="141" t="s">
        <v>11</v>
      </c>
      <c r="F22" s="143">
        <v>272.45999999999998</v>
      </c>
      <c r="G22" s="91">
        <v>0.56000000000000005</v>
      </c>
      <c r="H22" s="91">
        <v>1.85</v>
      </c>
      <c r="I22" s="229">
        <f t="shared" si="2"/>
        <v>152.58000000000001</v>
      </c>
      <c r="J22" s="229">
        <f t="shared" si="0"/>
        <v>504.05</v>
      </c>
      <c r="K22" s="229">
        <f t="shared" si="1"/>
        <v>656.63</v>
      </c>
      <c r="O22" s="23"/>
      <c r="P22" s="25"/>
      <c r="Q22" s="23"/>
      <c r="R22" s="25"/>
      <c r="S22" s="23"/>
      <c r="T22" s="23"/>
      <c r="U22" s="24"/>
    </row>
    <row r="23" spans="1:21" s="42" customFormat="1" x14ac:dyDescent="0.2">
      <c r="A23" s="140" t="s">
        <v>34</v>
      </c>
      <c r="B23" s="140">
        <v>22131</v>
      </c>
      <c r="C23" s="141" t="s">
        <v>76</v>
      </c>
      <c r="D23" s="149" t="s">
        <v>258</v>
      </c>
      <c r="E23" s="141" t="s">
        <v>19</v>
      </c>
      <c r="F23" s="143">
        <v>533</v>
      </c>
      <c r="G23" s="91">
        <v>0</v>
      </c>
      <c r="H23" s="91">
        <v>16.399999999999999</v>
      </c>
      <c r="I23" s="229">
        <f>ROUND((F23*G23),2)</f>
        <v>0</v>
      </c>
      <c r="J23" s="229">
        <f>ROUND((F23*H23),2)</f>
        <v>8741.2000000000007</v>
      </c>
      <c r="K23" s="229">
        <f>SUM(I23:J23)</f>
        <v>8741.2000000000007</v>
      </c>
      <c r="O23" s="23"/>
      <c r="P23" s="25"/>
      <c r="Q23" s="23"/>
      <c r="R23" s="25"/>
      <c r="S23" s="23"/>
      <c r="T23" s="23"/>
      <c r="U23" s="24"/>
    </row>
    <row r="24" spans="1:21" s="42" customFormat="1" x14ac:dyDescent="0.2">
      <c r="A24" s="140" t="s">
        <v>33</v>
      </c>
      <c r="B24" s="140">
        <v>97644</v>
      </c>
      <c r="C24" s="141" t="s">
        <v>77</v>
      </c>
      <c r="D24" s="149" t="s">
        <v>260</v>
      </c>
      <c r="E24" s="141" t="s">
        <v>19</v>
      </c>
      <c r="F24" s="143">
        <v>12.56</v>
      </c>
      <c r="G24" s="92">
        <v>1.97</v>
      </c>
      <c r="H24" s="92">
        <v>6.58</v>
      </c>
      <c r="I24" s="230">
        <f t="shared" si="2"/>
        <v>24.74</v>
      </c>
      <c r="J24" s="230">
        <f t="shared" si="0"/>
        <v>82.64</v>
      </c>
      <c r="K24" s="230">
        <f t="shared" si="1"/>
        <v>107.38</v>
      </c>
      <c r="O24" s="23"/>
      <c r="P24" s="25"/>
      <c r="Q24" s="23"/>
      <c r="R24" s="25"/>
      <c r="S24" s="23"/>
      <c r="T24" s="23"/>
      <c r="U24" s="24"/>
    </row>
    <row r="25" spans="1:21" s="42" customFormat="1" x14ac:dyDescent="0.2">
      <c r="A25" s="140" t="s">
        <v>33</v>
      </c>
      <c r="B25" s="140">
        <v>97645</v>
      </c>
      <c r="C25" s="141" t="s">
        <v>78</v>
      </c>
      <c r="D25" s="149" t="s">
        <v>259</v>
      </c>
      <c r="E25" s="141" t="s">
        <v>19</v>
      </c>
      <c r="F25" s="143">
        <v>2</v>
      </c>
      <c r="G25" s="92">
        <v>14.16</v>
      </c>
      <c r="H25" s="92">
        <v>18.03</v>
      </c>
      <c r="I25" s="230">
        <f t="shared" si="2"/>
        <v>28.32</v>
      </c>
      <c r="J25" s="230">
        <f t="shared" si="0"/>
        <v>36.06</v>
      </c>
      <c r="K25" s="230">
        <f t="shared" si="1"/>
        <v>64.38</v>
      </c>
      <c r="O25" s="23"/>
      <c r="P25" s="25"/>
      <c r="Q25" s="23"/>
      <c r="R25" s="25"/>
      <c r="S25" s="23"/>
      <c r="T25" s="23"/>
      <c r="U25" s="24"/>
    </row>
    <row r="26" spans="1:21" s="42" customFormat="1" x14ac:dyDescent="0.2">
      <c r="A26" s="140" t="s">
        <v>34</v>
      </c>
      <c r="B26" s="140">
        <v>22164</v>
      </c>
      <c r="C26" s="141" t="s">
        <v>79</v>
      </c>
      <c r="D26" s="149" t="s">
        <v>261</v>
      </c>
      <c r="E26" s="141" t="s">
        <v>19</v>
      </c>
      <c r="F26" s="143">
        <v>95.32</v>
      </c>
      <c r="G26" s="91">
        <v>0</v>
      </c>
      <c r="H26" s="91">
        <v>19.3</v>
      </c>
      <c r="I26" s="229">
        <f t="shared" si="2"/>
        <v>0</v>
      </c>
      <c r="J26" s="229">
        <f t="shared" si="0"/>
        <v>1839.68</v>
      </c>
      <c r="K26" s="229">
        <f t="shared" si="1"/>
        <v>1839.68</v>
      </c>
      <c r="O26" s="23"/>
      <c r="P26" s="25"/>
      <c r="Q26" s="23"/>
      <c r="R26" s="25"/>
      <c r="S26" s="23"/>
      <c r="T26" s="23"/>
      <c r="U26" s="24"/>
    </row>
    <row r="27" spans="1:21" s="42" customFormat="1" ht="25.5" x14ac:dyDescent="0.2">
      <c r="A27" s="140" t="s">
        <v>33</v>
      </c>
      <c r="B27" s="140">
        <v>97662</v>
      </c>
      <c r="C27" s="141" t="s">
        <v>80</v>
      </c>
      <c r="D27" s="149" t="s">
        <v>262</v>
      </c>
      <c r="E27" s="141" t="s">
        <v>11</v>
      </c>
      <c r="F27" s="143">
        <v>40</v>
      </c>
      <c r="G27" s="92">
        <v>0.05</v>
      </c>
      <c r="H27" s="92">
        <v>0.4</v>
      </c>
      <c r="I27" s="230">
        <f t="shared" si="2"/>
        <v>2</v>
      </c>
      <c r="J27" s="230">
        <f t="shared" si="0"/>
        <v>16</v>
      </c>
      <c r="K27" s="230">
        <f t="shared" si="1"/>
        <v>18</v>
      </c>
      <c r="O27" s="23"/>
      <c r="P27" s="25"/>
      <c r="Q27" s="23"/>
      <c r="R27" s="25"/>
      <c r="S27" s="23"/>
      <c r="T27" s="23"/>
      <c r="U27" s="24"/>
    </row>
    <row r="28" spans="1:21" s="42" customFormat="1" x14ac:dyDescent="0.2">
      <c r="A28" s="140" t="s">
        <v>33</v>
      </c>
      <c r="B28" s="140">
        <v>97663</v>
      </c>
      <c r="C28" s="141" t="s">
        <v>81</v>
      </c>
      <c r="D28" s="149" t="s">
        <v>263</v>
      </c>
      <c r="E28" s="141" t="s">
        <v>51</v>
      </c>
      <c r="F28" s="143">
        <v>2</v>
      </c>
      <c r="G28" s="92">
        <v>2.6</v>
      </c>
      <c r="H28" s="92">
        <v>8.7200000000000006</v>
      </c>
      <c r="I28" s="230">
        <f>ROUND((F28*G28),2)</f>
        <v>5.2</v>
      </c>
      <c r="J28" s="230">
        <f>ROUND((F28*H28),2)</f>
        <v>17.440000000000001</v>
      </c>
      <c r="K28" s="230">
        <f>SUM(I28:J28)</f>
        <v>22.64</v>
      </c>
      <c r="O28" s="23"/>
      <c r="P28" s="25"/>
      <c r="Q28" s="23"/>
      <c r="R28" s="25"/>
      <c r="S28" s="23"/>
      <c r="T28" s="23"/>
      <c r="U28" s="24"/>
    </row>
    <row r="29" spans="1:21" s="42" customFormat="1" x14ac:dyDescent="0.2">
      <c r="A29" s="140" t="s">
        <v>33</v>
      </c>
      <c r="B29" s="140">
        <v>97666</v>
      </c>
      <c r="C29" s="141" t="s">
        <v>87</v>
      </c>
      <c r="D29" s="149" t="s">
        <v>903</v>
      </c>
      <c r="E29" s="141" t="s">
        <v>51</v>
      </c>
      <c r="F29" s="143">
        <v>5</v>
      </c>
      <c r="G29" s="92">
        <v>1.9</v>
      </c>
      <c r="H29" s="92">
        <v>6.36</v>
      </c>
      <c r="I29" s="230">
        <f>ROUND((F29*G29),2)</f>
        <v>9.5</v>
      </c>
      <c r="J29" s="230">
        <f>ROUND((F29*H29),2)</f>
        <v>31.8</v>
      </c>
      <c r="K29" s="230">
        <f>SUM(I29:J29)</f>
        <v>41.3</v>
      </c>
      <c r="O29" s="23"/>
      <c r="P29" s="25"/>
      <c r="Q29" s="23"/>
      <c r="R29" s="25"/>
      <c r="S29" s="23"/>
      <c r="T29" s="23"/>
      <c r="U29" s="24"/>
    </row>
    <row r="30" spans="1:21" s="42" customFormat="1" x14ac:dyDescent="0.2">
      <c r="A30" s="155" t="s">
        <v>33</v>
      </c>
      <c r="B30" s="155">
        <v>97661</v>
      </c>
      <c r="C30" s="141" t="s">
        <v>89</v>
      </c>
      <c r="D30" s="142" t="s">
        <v>264</v>
      </c>
      <c r="E30" s="141" t="s">
        <v>11</v>
      </c>
      <c r="F30" s="143">
        <f>3*(F31+F31)</f>
        <v>516</v>
      </c>
      <c r="G30" s="92">
        <v>0.12</v>
      </c>
      <c r="H30" s="92">
        <v>0.5</v>
      </c>
      <c r="I30" s="230">
        <f t="shared" si="2"/>
        <v>61.92</v>
      </c>
      <c r="J30" s="230">
        <f t="shared" si="0"/>
        <v>258</v>
      </c>
      <c r="K30" s="230">
        <f t="shared" si="1"/>
        <v>319.92</v>
      </c>
      <c r="O30" s="23"/>
      <c r="P30" s="25"/>
      <c r="Q30" s="23"/>
      <c r="R30" s="25"/>
      <c r="S30" s="23"/>
      <c r="T30" s="23"/>
      <c r="U30" s="24"/>
    </row>
    <row r="31" spans="1:21" s="42" customFormat="1" x14ac:dyDescent="0.2">
      <c r="A31" s="155" t="s">
        <v>33</v>
      </c>
      <c r="B31" s="155">
        <v>97660</v>
      </c>
      <c r="C31" s="141" t="s">
        <v>677</v>
      </c>
      <c r="D31" s="142" t="s">
        <v>265</v>
      </c>
      <c r="E31" s="153" t="s">
        <v>51</v>
      </c>
      <c r="F31" s="143">
        <v>86</v>
      </c>
      <c r="G31" s="92">
        <v>0.13</v>
      </c>
      <c r="H31" s="92">
        <v>0.49</v>
      </c>
      <c r="I31" s="230">
        <f t="shared" si="2"/>
        <v>11.18</v>
      </c>
      <c r="J31" s="230">
        <f t="shared" si="0"/>
        <v>42.14</v>
      </c>
      <c r="K31" s="230">
        <f t="shared" si="1"/>
        <v>53.32</v>
      </c>
      <c r="O31" s="23"/>
      <c r="P31" s="25"/>
      <c r="Q31" s="23"/>
      <c r="R31" s="25"/>
      <c r="S31" s="23"/>
      <c r="T31" s="23"/>
      <c r="U31" s="24"/>
    </row>
    <row r="32" spans="1:21" s="42" customFormat="1" x14ac:dyDescent="0.2">
      <c r="A32" s="155" t="s">
        <v>33</v>
      </c>
      <c r="B32" s="155">
        <v>97665</v>
      </c>
      <c r="C32" s="141" t="s">
        <v>747</v>
      </c>
      <c r="D32" s="142" t="s">
        <v>266</v>
      </c>
      <c r="E32" s="153" t="s">
        <v>51</v>
      </c>
      <c r="F32" s="143">
        <v>15</v>
      </c>
      <c r="G32" s="92">
        <v>0.25</v>
      </c>
      <c r="H32" s="92">
        <v>0.94</v>
      </c>
      <c r="I32" s="230">
        <f t="shared" si="2"/>
        <v>3.75</v>
      </c>
      <c r="J32" s="230">
        <f t="shared" si="0"/>
        <v>14.1</v>
      </c>
      <c r="K32" s="230">
        <f t="shared" si="1"/>
        <v>17.850000000000001</v>
      </c>
      <c r="O32" s="23"/>
      <c r="P32" s="25"/>
      <c r="Q32" s="23"/>
      <c r="R32" s="25"/>
      <c r="S32" s="23"/>
      <c r="T32" s="23"/>
      <c r="U32" s="24"/>
    </row>
    <row r="33" spans="1:21" s="42" customFormat="1" ht="25.5" x14ac:dyDescent="0.2">
      <c r="A33" s="150" t="s">
        <v>33</v>
      </c>
      <c r="B33" s="151">
        <v>97647</v>
      </c>
      <c r="C33" s="141" t="s">
        <v>748</v>
      </c>
      <c r="D33" s="152" t="s">
        <v>267</v>
      </c>
      <c r="E33" s="153" t="s">
        <v>19</v>
      </c>
      <c r="F33" s="154">
        <v>449.44</v>
      </c>
      <c r="G33" s="91">
        <v>0.7</v>
      </c>
      <c r="H33" s="91">
        <v>2.5099999999999998</v>
      </c>
      <c r="I33" s="229">
        <f t="shared" si="2"/>
        <v>314.61</v>
      </c>
      <c r="J33" s="229">
        <f t="shared" si="0"/>
        <v>1128.0899999999999</v>
      </c>
      <c r="K33" s="229">
        <f t="shared" si="1"/>
        <v>1442.6999999999998</v>
      </c>
      <c r="O33" s="23"/>
      <c r="P33" s="25"/>
      <c r="Q33" s="23"/>
      <c r="R33" s="25"/>
      <c r="S33" s="23"/>
      <c r="T33" s="23"/>
      <c r="U33" s="24"/>
    </row>
    <row r="34" spans="1:21" s="42" customFormat="1" ht="25.5" x14ac:dyDescent="0.2">
      <c r="A34" s="150" t="s">
        <v>33</v>
      </c>
      <c r="B34" s="151">
        <v>97650</v>
      </c>
      <c r="C34" s="141" t="s">
        <v>779</v>
      </c>
      <c r="D34" s="152" t="s">
        <v>268</v>
      </c>
      <c r="E34" s="153" t="s">
        <v>19</v>
      </c>
      <c r="F34" s="154">
        <v>377.62</v>
      </c>
      <c r="G34" s="91">
        <v>1.59</v>
      </c>
      <c r="H34" s="91">
        <v>5.32</v>
      </c>
      <c r="I34" s="229">
        <f>ROUND((F34*G34),2)</f>
        <v>600.41999999999996</v>
      </c>
      <c r="J34" s="229">
        <f>ROUND((F34*H34),2)</f>
        <v>2008.94</v>
      </c>
      <c r="K34" s="229">
        <f>SUM(I34:J34)</f>
        <v>2609.36</v>
      </c>
      <c r="O34" s="23"/>
      <c r="P34" s="25"/>
      <c r="Q34" s="23"/>
      <c r="R34" s="25"/>
      <c r="S34" s="23"/>
      <c r="T34" s="23"/>
      <c r="U34" s="24"/>
    </row>
    <row r="35" spans="1:21" s="42" customFormat="1" x14ac:dyDescent="0.2">
      <c r="A35" s="155" t="s">
        <v>33</v>
      </c>
      <c r="B35" s="155">
        <v>97640</v>
      </c>
      <c r="C35" s="141" t="s">
        <v>1049</v>
      </c>
      <c r="D35" s="142" t="s">
        <v>752</v>
      </c>
      <c r="E35" s="141" t="s">
        <v>19</v>
      </c>
      <c r="F35" s="143">
        <v>352.97</v>
      </c>
      <c r="G35" s="92">
        <v>0.31</v>
      </c>
      <c r="H35" s="92">
        <v>1.33</v>
      </c>
      <c r="I35" s="230">
        <f t="shared" si="2"/>
        <v>109.42</v>
      </c>
      <c r="J35" s="230">
        <f t="shared" si="0"/>
        <v>469.45</v>
      </c>
      <c r="K35" s="230">
        <f t="shared" si="1"/>
        <v>578.87</v>
      </c>
      <c r="O35" s="23"/>
      <c r="P35" s="25"/>
      <c r="Q35" s="23"/>
      <c r="R35" s="25"/>
      <c r="S35" s="23"/>
      <c r="T35" s="23"/>
      <c r="U35" s="24"/>
    </row>
    <row r="36" spans="1:21" s="42" customFormat="1" ht="15" customHeight="1" x14ac:dyDescent="0.2">
      <c r="A36" s="156"/>
      <c r="B36" s="157"/>
      <c r="C36" s="263" t="s">
        <v>29</v>
      </c>
      <c r="D36" s="264"/>
      <c r="E36" s="264"/>
      <c r="F36" s="264"/>
      <c r="G36" s="93"/>
      <c r="H36" s="241"/>
      <c r="I36" s="244">
        <f>SUM(I14:I35)</f>
        <v>11738.15</v>
      </c>
      <c r="J36" s="244">
        <f>SUM(J14:J35)</f>
        <v>37734.6</v>
      </c>
      <c r="K36" s="244">
        <f>SUM(K14:K35)</f>
        <v>49472.75</v>
      </c>
      <c r="T36" s="23"/>
    </row>
    <row r="37" spans="1:21" s="42" customFormat="1" ht="15" customHeight="1" x14ac:dyDescent="0.2">
      <c r="A37" s="158"/>
      <c r="B37" s="159"/>
      <c r="C37" s="135" t="s">
        <v>9</v>
      </c>
      <c r="D37" s="160" t="s">
        <v>521</v>
      </c>
      <c r="E37" s="137"/>
      <c r="F37" s="138"/>
      <c r="G37" s="94"/>
      <c r="H37" s="94"/>
      <c r="I37" s="138"/>
      <c r="J37" s="138"/>
      <c r="K37" s="139"/>
      <c r="T37" s="23"/>
    </row>
    <row r="38" spans="1:21" s="42" customFormat="1" ht="15" customHeight="1" x14ac:dyDescent="0.2">
      <c r="A38" s="140" t="s">
        <v>34</v>
      </c>
      <c r="B38" s="140">
        <v>31121</v>
      </c>
      <c r="C38" s="161" t="s">
        <v>12</v>
      </c>
      <c r="D38" s="144" t="s">
        <v>679</v>
      </c>
      <c r="E38" s="141" t="s">
        <v>20</v>
      </c>
      <c r="F38" s="143">
        <v>42.14</v>
      </c>
      <c r="G38" s="92">
        <v>0</v>
      </c>
      <c r="H38" s="92">
        <v>60.3</v>
      </c>
      <c r="I38" s="230">
        <f t="shared" ref="I38:I53" si="3">ROUND((F38*G38),2)</f>
        <v>0</v>
      </c>
      <c r="J38" s="230">
        <f t="shared" ref="J38:J53" si="4">ROUND((F38*H38),2)</f>
        <v>2541.04</v>
      </c>
      <c r="K38" s="230">
        <f t="shared" ref="K38:K53" si="5">SUM(I38:J38)</f>
        <v>2541.04</v>
      </c>
      <c r="O38" s="23"/>
      <c r="P38" s="25"/>
      <c r="Q38" s="23"/>
      <c r="R38" s="25"/>
      <c r="S38" s="23"/>
      <c r="T38" s="23"/>
      <c r="U38" s="24"/>
    </row>
    <row r="39" spans="1:21" s="42" customFormat="1" ht="15" customHeight="1" x14ac:dyDescent="0.2">
      <c r="A39" s="140" t="s">
        <v>34</v>
      </c>
      <c r="B39" s="140">
        <v>31131</v>
      </c>
      <c r="C39" s="161" t="s">
        <v>681</v>
      </c>
      <c r="D39" s="144" t="s">
        <v>680</v>
      </c>
      <c r="E39" s="141" t="s">
        <v>20</v>
      </c>
      <c r="F39" s="143">
        <v>120.96</v>
      </c>
      <c r="G39" s="92">
        <v>0</v>
      </c>
      <c r="H39" s="92">
        <v>74.19</v>
      </c>
      <c r="I39" s="230">
        <f t="shared" si="3"/>
        <v>0</v>
      </c>
      <c r="J39" s="230">
        <f t="shared" si="4"/>
        <v>8974.02</v>
      </c>
      <c r="K39" s="230">
        <f t="shared" si="5"/>
        <v>8974.02</v>
      </c>
      <c r="O39" s="23"/>
      <c r="P39" s="25"/>
      <c r="Q39" s="23"/>
      <c r="R39" s="25"/>
      <c r="S39" s="23"/>
      <c r="T39" s="23"/>
      <c r="U39" s="24"/>
    </row>
    <row r="40" spans="1:21" s="42" customFormat="1" ht="15" customHeight="1" x14ac:dyDescent="0.2">
      <c r="A40" s="140" t="s">
        <v>34</v>
      </c>
      <c r="B40" s="140">
        <v>532103</v>
      </c>
      <c r="C40" s="161" t="s">
        <v>684</v>
      </c>
      <c r="D40" s="144" t="s">
        <v>686</v>
      </c>
      <c r="E40" s="141" t="s">
        <v>19</v>
      </c>
      <c r="F40" s="143">
        <v>455.94</v>
      </c>
      <c r="G40" s="92">
        <v>34.83</v>
      </c>
      <c r="H40" s="92">
        <v>42.58</v>
      </c>
      <c r="I40" s="230">
        <f t="shared" si="3"/>
        <v>15880.39</v>
      </c>
      <c r="J40" s="230">
        <f t="shared" si="4"/>
        <v>19413.93</v>
      </c>
      <c r="K40" s="230">
        <f t="shared" si="5"/>
        <v>35294.32</v>
      </c>
      <c r="O40" s="23"/>
      <c r="P40" s="25"/>
      <c r="Q40" s="23"/>
      <c r="R40" s="25"/>
      <c r="S40" s="23"/>
      <c r="T40" s="23"/>
      <c r="U40" s="24"/>
    </row>
    <row r="41" spans="1:21" s="42" customFormat="1" ht="15" customHeight="1" x14ac:dyDescent="0.2">
      <c r="A41" s="140" t="s">
        <v>33</v>
      </c>
      <c r="B41" s="140" t="s">
        <v>682</v>
      </c>
      <c r="C41" s="141" t="s">
        <v>685</v>
      </c>
      <c r="D41" s="144" t="s">
        <v>683</v>
      </c>
      <c r="E41" s="141" t="s">
        <v>19</v>
      </c>
      <c r="F41" s="143">
        <v>518</v>
      </c>
      <c r="G41" s="92">
        <v>8.11</v>
      </c>
      <c r="H41" s="92">
        <v>0.34</v>
      </c>
      <c r="I41" s="230">
        <f t="shared" si="3"/>
        <v>4200.9799999999996</v>
      </c>
      <c r="J41" s="230">
        <f t="shared" si="4"/>
        <v>176.12</v>
      </c>
      <c r="K41" s="230">
        <f t="shared" si="5"/>
        <v>4377.0999999999995</v>
      </c>
      <c r="O41" s="23"/>
      <c r="P41" s="25"/>
      <c r="Q41" s="23"/>
      <c r="R41" s="25"/>
      <c r="S41" s="23"/>
      <c r="T41" s="23"/>
      <c r="U41" s="24"/>
    </row>
    <row r="42" spans="1:21" s="42" customFormat="1" ht="25.5" x14ac:dyDescent="0.2">
      <c r="A42" s="140" t="s">
        <v>194</v>
      </c>
      <c r="B42" s="140" t="s">
        <v>351</v>
      </c>
      <c r="C42" s="141" t="s">
        <v>687</v>
      </c>
      <c r="D42" s="144" t="s">
        <v>688</v>
      </c>
      <c r="E42" s="141" t="s">
        <v>11</v>
      </c>
      <c r="F42" s="143">
        <v>126</v>
      </c>
      <c r="G42" s="92">
        <v>48.48</v>
      </c>
      <c r="H42" s="92">
        <v>18.852</v>
      </c>
      <c r="I42" s="230">
        <f t="shared" si="3"/>
        <v>6108.48</v>
      </c>
      <c r="J42" s="230">
        <f t="shared" si="4"/>
        <v>2375.35</v>
      </c>
      <c r="K42" s="230">
        <f t="shared" si="5"/>
        <v>8483.83</v>
      </c>
      <c r="O42" s="23"/>
      <c r="P42" s="25"/>
      <c r="Q42" s="23"/>
      <c r="R42" s="25"/>
      <c r="S42" s="23"/>
      <c r="T42" s="23"/>
      <c r="U42" s="24"/>
    </row>
    <row r="43" spans="1:21" s="42" customFormat="1" x14ac:dyDescent="0.2">
      <c r="A43" s="140" t="s">
        <v>194</v>
      </c>
      <c r="B43" s="140" t="s">
        <v>350</v>
      </c>
      <c r="C43" s="141" t="s">
        <v>689</v>
      </c>
      <c r="D43" s="144" t="s">
        <v>749</v>
      </c>
      <c r="E43" s="141" t="s">
        <v>11</v>
      </c>
      <c r="F43" s="143">
        <v>98.1</v>
      </c>
      <c r="G43" s="92">
        <v>141.94</v>
      </c>
      <c r="H43" s="92">
        <v>5.92</v>
      </c>
      <c r="I43" s="230">
        <f t="shared" si="3"/>
        <v>13924.31</v>
      </c>
      <c r="J43" s="230">
        <f t="shared" si="4"/>
        <v>580.75</v>
      </c>
      <c r="K43" s="230">
        <f t="shared" si="5"/>
        <v>14505.06</v>
      </c>
      <c r="O43" s="23"/>
      <c r="P43" s="25"/>
      <c r="Q43" s="23"/>
      <c r="R43" s="25"/>
      <c r="S43" s="23"/>
      <c r="T43" s="23"/>
      <c r="U43" s="24"/>
    </row>
    <row r="44" spans="1:21" s="42" customFormat="1" x14ac:dyDescent="0.2">
      <c r="A44" s="140" t="s">
        <v>194</v>
      </c>
      <c r="B44" s="140" t="s">
        <v>349</v>
      </c>
      <c r="C44" s="141" t="s">
        <v>690</v>
      </c>
      <c r="D44" s="144" t="s">
        <v>691</v>
      </c>
      <c r="E44" s="141" t="s">
        <v>11</v>
      </c>
      <c r="F44" s="143">
        <v>33.700000000000003</v>
      </c>
      <c r="G44" s="92">
        <v>68.3</v>
      </c>
      <c r="H44" s="92">
        <v>32.14</v>
      </c>
      <c r="I44" s="230">
        <f t="shared" si="3"/>
        <v>2301.71</v>
      </c>
      <c r="J44" s="230">
        <f t="shared" si="4"/>
        <v>1083.1199999999999</v>
      </c>
      <c r="K44" s="230">
        <f t="shared" si="5"/>
        <v>3384.83</v>
      </c>
      <c r="O44" s="23"/>
      <c r="P44" s="25"/>
      <c r="Q44" s="23"/>
      <c r="R44" s="25"/>
      <c r="S44" s="23"/>
      <c r="T44" s="23"/>
      <c r="U44" s="24"/>
    </row>
    <row r="45" spans="1:21" s="42" customFormat="1" x14ac:dyDescent="0.2">
      <c r="A45" s="140" t="s">
        <v>33</v>
      </c>
      <c r="B45" s="140">
        <v>102718</v>
      </c>
      <c r="C45" s="141" t="s">
        <v>692</v>
      </c>
      <c r="D45" s="144" t="s">
        <v>693</v>
      </c>
      <c r="E45" s="141" t="s">
        <v>20</v>
      </c>
      <c r="F45" s="143">
        <v>10</v>
      </c>
      <c r="G45" s="92">
        <v>81.19</v>
      </c>
      <c r="H45" s="92">
        <v>24.26</v>
      </c>
      <c r="I45" s="230">
        <f t="shared" si="3"/>
        <v>811.9</v>
      </c>
      <c r="J45" s="230">
        <f t="shared" si="4"/>
        <v>242.6</v>
      </c>
      <c r="K45" s="230">
        <f t="shared" si="5"/>
        <v>1054.5</v>
      </c>
      <c r="O45" s="23"/>
      <c r="P45" s="25"/>
      <c r="Q45" s="23"/>
      <c r="R45" s="25"/>
      <c r="S45" s="23"/>
      <c r="T45" s="23"/>
      <c r="U45" s="24"/>
    </row>
    <row r="46" spans="1:21" s="42" customFormat="1" x14ac:dyDescent="0.2">
      <c r="A46" s="140" t="s">
        <v>33</v>
      </c>
      <c r="B46" s="140">
        <v>93382</v>
      </c>
      <c r="C46" s="141" t="s">
        <v>694</v>
      </c>
      <c r="D46" s="144" t="s">
        <v>695</v>
      </c>
      <c r="E46" s="141" t="s">
        <v>20</v>
      </c>
      <c r="F46" s="143">
        <v>9</v>
      </c>
      <c r="G46" s="92">
        <v>8.84</v>
      </c>
      <c r="H46" s="92">
        <v>22.59</v>
      </c>
      <c r="I46" s="230">
        <f t="shared" si="3"/>
        <v>79.56</v>
      </c>
      <c r="J46" s="230">
        <f t="shared" si="4"/>
        <v>203.31</v>
      </c>
      <c r="K46" s="230">
        <f t="shared" si="5"/>
        <v>282.87</v>
      </c>
      <c r="O46" s="23"/>
      <c r="P46" s="25"/>
      <c r="Q46" s="23"/>
      <c r="R46" s="25"/>
      <c r="S46" s="23"/>
      <c r="T46" s="23"/>
      <c r="U46" s="24"/>
    </row>
    <row r="47" spans="1:21" s="42" customFormat="1" ht="25.5" x14ac:dyDescent="0.2">
      <c r="A47" s="140" t="s">
        <v>194</v>
      </c>
      <c r="B47" s="140" t="s">
        <v>395</v>
      </c>
      <c r="C47" s="141" t="s">
        <v>696</v>
      </c>
      <c r="D47" s="162" t="s">
        <v>750</v>
      </c>
      <c r="E47" s="141" t="s">
        <v>198</v>
      </c>
      <c r="F47" s="143">
        <v>7</v>
      </c>
      <c r="G47" s="92">
        <v>833.43</v>
      </c>
      <c r="H47" s="92">
        <v>739.07</v>
      </c>
      <c r="I47" s="230">
        <f t="shared" si="3"/>
        <v>5834.01</v>
      </c>
      <c r="J47" s="230">
        <f t="shared" si="4"/>
        <v>5173.49</v>
      </c>
      <c r="K47" s="230">
        <f t="shared" si="5"/>
        <v>11007.5</v>
      </c>
      <c r="O47" s="23"/>
      <c r="P47" s="25"/>
      <c r="Q47" s="23"/>
      <c r="R47" s="25"/>
      <c r="S47" s="23"/>
      <c r="T47" s="23"/>
      <c r="U47" s="24"/>
    </row>
    <row r="48" spans="1:21" s="42" customFormat="1" ht="25.5" x14ac:dyDescent="0.2">
      <c r="A48" s="140" t="s">
        <v>194</v>
      </c>
      <c r="B48" s="140" t="s">
        <v>493</v>
      </c>
      <c r="C48" s="141" t="s">
        <v>697</v>
      </c>
      <c r="D48" s="162" t="s">
        <v>751</v>
      </c>
      <c r="E48" s="141" t="s">
        <v>198</v>
      </c>
      <c r="F48" s="143">
        <v>1</v>
      </c>
      <c r="G48" s="92">
        <v>505.32</v>
      </c>
      <c r="H48" s="92">
        <v>505.32</v>
      </c>
      <c r="I48" s="230">
        <f t="shared" si="3"/>
        <v>505.32</v>
      </c>
      <c r="J48" s="230">
        <f t="shared" si="4"/>
        <v>505.32</v>
      </c>
      <c r="K48" s="230">
        <f t="shared" si="5"/>
        <v>1010.64</v>
      </c>
      <c r="O48" s="23"/>
      <c r="P48" s="25"/>
      <c r="Q48" s="23"/>
      <c r="R48" s="25"/>
      <c r="S48" s="23"/>
      <c r="T48" s="23"/>
      <c r="U48" s="24"/>
    </row>
    <row r="49" spans="1:21" s="42" customFormat="1" x14ac:dyDescent="0.2">
      <c r="A49" s="155" t="s">
        <v>34</v>
      </c>
      <c r="B49" s="151">
        <v>164215</v>
      </c>
      <c r="C49" s="141" t="s">
        <v>698</v>
      </c>
      <c r="D49" s="152" t="s">
        <v>218</v>
      </c>
      <c r="E49" s="153" t="s">
        <v>11</v>
      </c>
      <c r="F49" s="163">
        <v>23</v>
      </c>
      <c r="G49" s="92">
        <v>17.3</v>
      </c>
      <c r="H49" s="92">
        <v>21.14</v>
      </c>
      <c r="I49" s="230">
        <f>ROUND((F49*G49),2)</f>
        <v>397.9</v>
      </c>
      <c r="J49" s="230">
        <f>ROUND((F49*H49),2)</f>
        <v>486.22</v>
      </c>
      <c r="K49" s="230">
        <f>SUM(I49:J49)</f>
        <v>884.12</v>
      </c>
      <c r="O49" s="23"/>
      <c r="P49" s="25"/>
      <c r="Q49" s="23"/>
      <c r="R49" s="25"/>
      <c r="S49" s="23"/>
      <c r="T49" s="23"/>
    </row>
    <row r="50" spans="1:21" s="42" customFormat="1" ht="25.5" x14ac:dyDescent="0.2">
      <c r="A50" s="155" t="s">
        <v>33</v>
      </c>
      <c r="B50" s="151">
        <v>89746</v>
      </c>
      <c r="C50" s="141" t="s">
        <v>702</v>
      </c>
      <c r="D50" s="152" t="s">
        <v>709</v>
      </c>
      <c r="E50" s="153" t="s">
        <v>198</v>
      </c>
      <c r="F50" s="163">
        <v>1</v>
      </c>
      <c r="G50" s="92">
        <v>19.64</v>
      </c>
      <c r="H50" s="92">
        <v>8.42</v>
      </c>
      <c r="I50" s="230">
        <f>ROUND((F50*G50),2)</f>
        <v>19.64</v>
      </c>
      <c r="J50" s="230">
        <f>ROUND((F50*H50),2)</f>
        <v>8.42</v>
      </c>
      <c r="K50" s="230">
        <f>SUM(I50:J50)</f>
        <v>28.060000000000002</v>
      </c>
      <c r="O50" s="23"/>
      <c r="P50" s="25"/>
      <c r="Q50" s="23"/>
      <c r="R50" s="25"/>
      <c r="S50" s="23"/>
      <c r="T50" s="23"/>
    </row>
    <row r="51" spans="1:21" s="42" customFormat="1" ht="25.5" x14ac:dyDescent="0.2">
      <c r="A51" s="140" t="s">
        <v>63</v>
      </c>
      <c r="B51" s="140">
        <v>743</v>
      </c>
      <c r="C51" s="141" t="s">
        <v>704</v>
      </c>
      <c r="D51" s="144" t="s">
        <v>699</v>
      </c>
      <c r="E51" s="141" t="s">
        <v>20</v>
      </c>
      <c r="F51" s="143">
        <v>180</v>
      </c>
      <c r="G51" s="92">
        <v>1.96</v>
      </c>
      <c r="H51" s="92">
        <v>0</v>
      </c>
      <c r="I51" s="230">
        <f t="shared" si="3"/>
        <v>352.8</v>
      </c>
      <c r="J51" s="230">
        <f t="shared" si="4"/>
        <v>0</v>
      </c>
      <c r="K51" s="230">
        <f t="shared" si="5"/>
        <v>352.8</v>
      </c>
      <c r="O51" s="23"/>
      <c r="P51" s="25"/>
      <c r="Q51" s="23"/>
      <c r="R51" s="25"/>
      <c r="S51" s="23"/>
      <c r="T51" s="23"/>
      <c r="U51" s="24"/>
    </row>
    <row r="52" spans="1:21" s="42" customFormat="1" ht="25.5" x14ac:dyDescent="0.2">
      <c r="A52" s="140" t="s">
        <v>34</v>
      </c>
      <c r="B52" s="164" t="s">
        <v>701</v>
      </c>
      <c r="C52" s="141" t="s">
        <v>707</v>
      </c>
      <c r="D52" s="144" t="s">
        <v>700</v>
      </c>
      <c r="E52" s="141" t="s">
        <v>20</v>
      </c>
      <c r="F52" s="143">
        <v>163.1</v>
      </c>
      <c r="G52" s="92">
        <v>32.06</v>
      </c>
      <c r="H52" s="92">
        <v>5.22</v>
      </c>
      <c r="I52" s="230">
        <f t="shared" si="3"/>
        <v>5228.99</v>
      </c>
      <c r="J52" s="230">
        <f t="shared" si="4"/>
        <v>851.38</v>
      </c>
      <c r="K52" s="230">
        <f t="shared" si="5"/>
        <v>6080.37</v>
      </c>
      <c r="O52" s="23"/>
      <c r="P52" s="25"/>
      <c r="Q52" s="23"/>
      <c r="R52" s="25"/>
      <c r="S52" s="23"/>
      <c r="T52" s="23"/>
      <c r="U52" s="24"/>
    </row>
    <row r="53" spans="1:21" s="42" customFormat="1" ht="25.5" x14ac:dyDescent="0.2">
      <c r="A53" s="140" t="s">
        <v>34</v>
      </c>
      <c r="B53" s="164" t="s">
        <v>703</v>
      </c>
      <c r="C53" s="141" t="s">
        <v>708</v>
      </c>
      <c r="D53" s="144" t="s">
        <v>705</v>
      </c>
      <c r="E53" s="141" t="s">
        <v>706</v>
      </c>
      <c r="F53" s="143">
        <v>978.6</v>
      </c>
      <c r="G53" s="92">
        <v>5.16</v>
      </c>
      <c r="H53" s="92">
        <v>0.84</v>
      </c>
      <c r="I53" s="230">
        <f t="shared" si="3"/>
        <v>5049.58</v>
      </c>
      <c r="J53" s="230">
        <f t="shared" si="4"/>
        <v>822.02</v>
      </c>
      <c r="K53" s="230">
        <f t="shared" si="5"/>
        <v>5871.6</v>
      </c>
      <c r="O53" s="23"/>
      <c r="P53" s="25"/>
      <c r="Q53" s="23"/>
      <c r="R53" s="25"/>
      <c r="S53" s="23"/>
      <c r="T53" s="23"/>
      <c r="U53" s="24"/>
    </row>
    <row r="54" spans="1:21" s="42" customFormat="1" ht="15" customHeight="1" x14ac:dyDescent="0.2">
      <c r="A54" s="165"/>
      <c r="B54" s="166"/>
      <c r="C54" s="263" t="s">
        <v>30</v>
      </c>
      <c r="D54" s="265"/>
      <c r="E54" s="265"/>
      <c r="F54" s="265"/>
      <c r="G54" s="95"/>
      <c r="H54" s="95"/>
      <c r="I54" s="247">
        <f>SUM(I38:I53)</f>
        <v>60695.57</v>
      </c>
      <c r="J54" s="244">
        <f>SUM(J38:J53)</f>
        <v>43437.089999999989</v>
      </c>
      <c r="K54" s="244">
        <f>SUM(K38:K53)</f>
        <v>104132.66</v>
      </c>
      <c r="T54" s="23"/>
    </row>
    <row r="55" spans="1:21" s="42" customFormat="1" ht="15" customHeight="1" x14ac:dyDescent="0.2">
      <c r="A55" s="167"/>
      <c r="B55" s="168"/>
      <c r="C55" s="135" t="s">
        <v>10</v>
      </c>
      <c r="D55" s="160" t="s">
        <v>95</v>
      </c>
      <c r="E55" s="137"/>
      <c r="F55" s="138"/>
      <c r="G55" s="94"/>
      <c r="H55" s="94"/>
      <c r="I55" s="138"/>
      <c r="J55" s="138"/>
      <c r="K55" s="139"/>
      <c r="T55" s="23"/>
    </row>
    <row r="56" spans="1:21" s="42" customFormat="1" ht="38.25" x14ac:dyDescent="0.2">
      <c r="A56" s="155" t="s">
        <v>33</v>
      </c>
      <c r="B56" s="151">
        <v>100651</v>
      </c>
      <c r="C56" s="153" t="s">
        <v>22</v>
      </c>
      <c r="D56" s="152" t="s">
        <v>710</v>
      </c>
      <c r="E56" s="153" t="s">
        <v>11</v>
      </c>
      <c r="F56" s="163">
        <v>207</v>
      </c>
      <c r="G56" s="92">
        <v>123.24</v>
      </c>
      <c r="H56" s="92">
        <v>13.69</v>
      </c>
      <c r="I56" s="230">
        <f t="shared" ref="I56:I65" si="6">ROUND((F56*G56),2)</f>
        <v>25510.68</v>
      </c>
      <c r="J56" s="230">
        <f t="shared" ref="J56:J65" si="7">ROUND((F56*H56),2)</f>
        <v>2833.83</v>
      </c>
      <c r="K56" s="230">
        <f t="shared" ref="K56:K65" si="8">SUM(I56:J56)</f>
        <v>28344.510000000002</v>
      </c>
      <c r="O56" s="23"/>
      <c r="P56" s="25"/>
      <c r="Q56" s="23"/>
      <c r="R56" s="25"/>
      <c r="S56" s="23"/>
      <c r="T56" s="23"/>
    </row>
    <row r="57" spans="1:21" s="42" customFormat="1" ht="25.5" x14ac:dyDescent="0.2">
      <c r="A57" s="155" t="s">
        <v>33</v>
      </c>
      <c r="B57" s="151">
        <v>101174</v>
      </c>
      <c r="C57" s="153" t="s">
        <v>711</v>
      </c>
      <c r="D57" s="152" t="s">
        <v>798</v>
      </c>
      <c r="E57" s="153" t="s">
        <v>11</v>
      </c>
      <c r="F57" s="163">
        <v>147</v>
      </c>
      <c r="G57" s="92">
        <v>47.75</v>
      </c>
      <c r="H57" s="92">
        <v>34.58</v>
      </c>
      <c r="I57" s="230">
        <f t="shared" si="6"/>
        <v>7019.25</v>
      </c>
      <c r="J57" s="230">
        <f t="shared" si="7"/>
        <v>5083.26</v>
      </c>
      <c r="K57" s="230">
        <f t="shared" si="8"/>
        <v>12102.51</v>
      </c>
      <c r="O57" s="23"/>
      <c r="P57" s="25"/>
      <c r="Q57" s="23"/>
      <c r="R57" s="25"/>
      <c r="S57" s="23"/>
      <c r="T57" s="23"/>
    </row>
    <row r="58" spans="1:21" s="42" customFormat="1" ht="25.5" x14ac:dyDescent="0.2">
      <c r="A58" s="155" t="s">
        <v>33</v>
      </c>
      <c r="B58" s="151">
        <v>96523</v>
      </c>
      <c r="C58" s="153" t="s">
        <v>712</v>
      </c>
      <c r="D58" s="152" t="s">
        <v>713</v>
      </c>
      <c r="E58" s="153" t="s">
        <v>20</v>
      </c>
      <c r="F58" s="163">
        <v>7.92</v>
      </c>
      <c r="G58" s="92">
        <v>23</v>
      </c>
      <c r="H58" s="92">
        <v>69</v>
      </c>
      <c r="I58" s="230">
        <f t="shared" si="6"/>
        <v>182.16</v>
      </c>
      <c r="J58" s="230">
        <f t="shared" si="7"/>
        <v>546.48</v>
      </c>
      <c r="K58" s="230">
        <f t="shared" si="8"/>
        <v>728.64</v>
      </c>
      <c r="O58" s="23"/>
      <c r="P58" s="25"/>
      <c r="Q58" s="23"/>
      <c r="R58" s="25"/>
      <c r="S58" s="23"/>
      <c r="T58" s="23"/>
    </row>
    <row r="59" spans="1:21" s="42" customFormat="1" ht="25.5" x14ac:dyDescent="0.2">
      <c r="A59" s="155" t="s">
        <v>33</v>
      </c>
      <c r="B59" s="151">
        <v>96617</v>
      </c>
      <c r="C59" s="153" t="s">
        <v>714</v>
      </c>
      <c r="D59" s="152" t="s">
        <v>726</v>
      </c>
      <c r="E59" s="153" t="s">
        <v>19</v>
      </c>
      <c r="F59" s="163">
        <v>11</v>
      </c>
      <c r="G59" s="92">
        <v>10.9</v>
      </c>
      <c r="H59" s="92">
        <v>6.4</v>
      </c>
      <c r="I59" s="230">
        <f t="shared" si="6"/>
        <v>119.9</v>
      </c>
      <c r="J59" s="230">
        <f t="shared" si="7"/>
        <v>70.400000000000006</v>
      </c>
      <c r="K59" s="230">
        <f t="shared" si="8"/>
        <v>190.3</v>
      </c>
      <c r="O59" s="23"/>
      <c r="P59" s="25"/>
      <c r="Q59" s="23"/>
      <c r="R59" s="25"/>
      <c r="S59" s="23"/>
      <c r="T59" s="23"/>
    </row>
    <row r="60" spans="1:21" s="42" customFormat="1" ht="25.5" x14ac:dyDescent="0.2">
      <c r="A60" s="155" t="s">
        <v>33</v>
      </c>
      <c r="B60" s="151">
        <v>96540</v>
      </c>
      <c r="C60" s="153" t="s">
        <v>715</v>
      </c>
      <c r="D60" s="152" t="s">
        <v>721</v>
      </c>
      <c r="E60" s="153" t="s">
        <v>19</v>
      </c>
      <c r="F60" s="163">
        <v>35.200000000000003</v>
      </c>
      <c r="G60" s="92">
        <v>74.25</v>
      </c>
      <c r="H60" s="92">
        <v>58.34</v>
      </c>
      <c r="I60" s="230">
        <f t="shared" si="6"/>
        <v>2613.6</v>
      </c>
      <c r="J60" s="230">
        <f t="shared" si="7"/>
        <v>2053.5700000000002</v>
      </c>
      <c r="K60" s="230">
        <f t="shared" si="8"/>
        <v>4667.17</v>
      </c>
      <c r="O60" s="23"/>
      <c r="P60" s="25"/>
      <c r="Q60" s="23"/>
      <c r="R60" s="25"/>
      <c r="S60" s="23"/>
      <c r="T60" s="23"/>
    </row>
    <row r="61" spans="1:21" s="42" customFormat="1" ht="25.5" x14ac:dyDescent="0.2">
      <c r="A61" s="155" t="s">
        <v>33</v>
      </c>
      <c r="B61" s="151">
        <v>96555</v>
      </c>
      <c r="C61" s="153" t="s">
        <v>718</v>
      </c>
      <c r="D61" s="152" t="s">
        <v>716</v>
      </c>
      <c r="E61" s="153" t="s">
        <v>20</v>
      </c>
      <c r="F61" s="163">
        <v>4.4000000000000004</v>
      </c>
      <c r="G61" s="92">
        <v>496.94</v>
      </c>
      <c r="H61" s="92">
        <v>148.43</v>
      </c>
      <c r="I61" s="230">
        <f t="shared" si="6"/>
        <v>2186.54</v>
      </c>
      <c r="J61" s="230">
        <f t="shared" si="7"/>
        <v>653.09</v>
      </c>
      <c r="K61" s="230">
        <f t="shared" si="8"/>
        <v>2839.63</v>
      </c>
      <c r="O61" s="23"/>
      <c r="P61" s="25"/>
      <c r="Q61" s="23"/>
      <c r="R61" s="25"/>
      <c r="S61" s="23"/>
      <c r="T61" s="23"/>
    </row>
    <row r="62" spans="1:21" s="42" customFormat="1" ht="25.5" x14ac:dyDescent="0.2">
      <c r="A62" s="155" t="s">
        <v>33</v>
      </c>
      <c r="B62" s="151">
        <v>96543</v>
      </c>
      <c r="C62" s="153" t="s">
        <v>720</v>
      </c>
      <c r="D62" s="152" t="s">
        <v>717</v>
      </c>
      <c r="E62" s="153" t="s">
        <v>179</v>
      </c>
      <c r="F62" s="163">
        <f>F61*78</f>
        <v>343.20000000000005</v>
      </c>
      <c r="G62" s="92">
        <v>12.98</v>
      </c>
      <c r="H62" s="92">
        <v>6.39</v>
      </c>
      <c r="I62" s="230">
        <f t="shared" si="6"/>
        <v>4454.74</v>
      </c>
      <c r="J62" s="230">
        <f t="shared" si="7"/>
        <v>2193.0500000000002</v>
      </c>
      <c r="K62" s="230">
        <f t="shared" si="8"/>
        <v>6647.79</v>
      </c>
      <c r="O62" s="23"/>
      <c r="P62" s="25"/>
      <c r="Q62" s="23"/>
      <c r="R62" s="25"/>
      <c r="S62" s="23"/>
      <c r="T62" s="23"/>
    </row>
    <row r="63" spans="1:21" s="42" customFormat="1" x14ac:dyDescent="0.2">
      <c r="A63" s="155" t="s">
        <v>63</v>
      </c>
      <c r="B63" s="151">
        <v>33</v>
      </c>
      <c r="C63" s="153" t="s">
        <v>724</v>
      </c>
      <c r="D63" s="152" t="s">
        <v>719</v>
      </c>
      <c r="E63" s="153" t="s">
        <v>179</v>
      </c>
      <c r="F63" s="163">
        <f>F62</f>
        <v>343.20000000000005</v>
      </c>
      <c r="G63" s="92">
        <v>10.77</v>
      </c>
      <c r="H63" s="92">
        <v>0</v>
      </c>
      <c r="I63" s="230">
        <f t="shared" si="6"/>
        <v>3696.26</v>
      </c>
      <c r="J63" s="230">
        <f t="shared" si="7"/>
        <v>0</v>
      </c>
      <c r="K63" s="230">
        <f t="shared" si="8"/>
        <v>3696.26</v>
      </c>
      <c r="O63" s="23"/>
      <c r="P63" s="25"/>
      <c r="Q63" s="23"/>
      <c r="R63" s="25"/>
      <c r="S63" s="23"/>
      <c r="T63" s="23"/>
    </row>
    <row r="64" spans="1:21" s="42" customFormat="1" ht="25.5" customHeight="1" x14ac:dyDescent="0.2">
      <c r="A64" s="151" t="s">
        <v>34</v>
      </c>
      <c r="B64" s="155">
        <v>44115</v>
      </c>
      <c r="C64" s="153" t="s">
        <v>725</v>
      </c>
      <c r="D64" s="152" t="s">
        <v>754</v>
      </c>
      <c r="E64" s="153" t="s">
        <v>11</v>
      </c>
      <c r="F64" s="143">
        <v>136.46</v>
      </c>
      <c r="G64" s="92">
        <v>12.99</v>
      </c>
      <c r="H64" s="92">
        <v>9.8000000000000007</v>
      </c>
      <c r="I64" s="230">
        <f t="shared" si="6"/>
        <v>1772.62</v>
      </c>
      <c r="J64" s="230">
        <f t="shared" si="7"/>
        <v>1337.31</v>
      </c>
      <c r="K64" s="230">
        <f t="shared" si="8"/>
        <v>3109.93</v>
      </c>
      <c r="M64" s="44"/>
      <c r="N64" s="44"/>
      <c r="O64" s="23"/>
      <c r="P64" s="25"/>
      <c r="Q64" s="23"/>
      <c r="R64" s="25"/>
      <c r="S64" s="23"/>
      <c r="T64" s="23"/>
      <c r="U64" s="24"/>
    </row>
    <row r="65" spans="1:253" s="42" customFormat="1" x14ac:dyDescent="0.2">
      <c r="A65" s="140" t="s">
        <v>34</v>
      </c>
      <c r="B65" s="140">
        <v>44201</v>
      </c>
      <c r="C65" s="153" t="s">
        <v>753</v>
      </c>
      <c r="D65" s="144" t="s">
        <v>722</v>
      </c>
      <c r="E65" s="153" t="s">
        <v>20</v>
      </c>
      <c r="F65" s="163">
        <v>5.73</v>
      </c>
      <c r="G65" s="92">
        <v>1426.03</v>
      </c>
      <c r="H65" s="92">
        <v>1075.78</v>
      </c>
      <c r="I65" s="230">
        <f t="shared" si="6"/>
        <v>8171.15</v>
      </c>
      <c r="J65" s="230">
        <f t="shared" si="7"/>
        <v>6164.22</v>
      </c>
      <c r="K65" s="230">
        <f t="shared" si="8"/>
        <v>14335.369999999999</v>
      </c>
      <c r="O65" s="23"/>
      <c r="P65" s="25"/>
      <c r="Q65" s="23"/>
      <c r="R65" s="25"/>
      <c r="S65" s="23"/>
      <c r="T65" s="23"/>
      <c r="U65" s="24"/>
    </row>
    <row r="66" spans="1:253" s="42" customFormat="1" ht="15" customHeight="1" x14ac:dyDescent="0.2">
      <c r="A66" s="169"/>
      <c r="B66" s="170"/>
      <c r="C66" s="263" t="s">
        <v>31</v>
      </c>
      <c r="D66" s="264"/>
      <c r="E66" s="264"/>
      <c r="F66" s="264"/>
      <c r="G66" s="241"/>
      <c r="H66" s="241"/>
      <c r="I66" s="244">
        <f>SUM(I56:I65)</f>
        <v>55726.9</v>
      </c>
      <c r="J66" s="247">
        <f>SUM(J56:J65)</f>
        <v>20935.21</v>
      </c>
      <c r="K66" s="244">
        <f>SUM(K56:K65)</f>
        <v>76662.11</v>
      </c>
      <c r="T66" s="23"/>
    </row>
    <row r="67" spans="1:253" s="42" customFormat="1" ht="15" customHeight="1" x14ac:dyDescent="0.2">
      <c r="A67" s="167"/>
      <c r="B67" s="171"/>
      <c r="C67" s="172" t="s">
        <v>82</v>
      </c>
      <c r="D67" s="160" t="s">
        <v>96</v>
      </c>
      <c r="E67" s="137"/>
      <c r="F67" s="138"/>
      <c r="G67" s="94"/>
      <c r="H67" s="94"/>
      <c r="I67" s="138"/>
      <c r="J67" s="138"/>
      <c r="K67" s="139"/>
      <c r="T67" s="23"/>
    </row>
    <row r="68" spans="1:253" s="42" customFormat="1" ht="15" customHeight="1" x14ac:dyDescent="0.2">
      <c r="A68" s="173"/>
      <c r="B68" s="174"/>
      <c r="C68" s="175" t="s">
        <v>83</v>
      </c>
      <c r="D68" s="176" t="s">
        <v>816</v>
      </c>
      <c r="E68" s="177"/>
      <c r="F68" s="178"/>
      <c r="G68" s="96"/>
      <c r="H68" s="96"/>
      <c r="I68" s="178"/>
      <c r="J68" s="178"/>
      <c r="K68" s="231"/>
      <c r="T68" s="23"/>
    </row>
    <row r="69" spans="1:253" s="42" customFormat="1" ht="25.5" x14ac:dyDescent="0.2">
      <c r="A69" s="155" t="s">
        <v>34</v>
      </c>
      <c r="B69" s="151">
        <v>51736</v>
      </c>
      <c r="C69" s="153" t="s">
        <v>812</v>
      </c>
      <c r="D69" s="152" t="s">
        <v>954</v>
      </c>
      <c r="E69" s="153" t="s">
        <v>20</v>
      </c>
      <c r="F69" s="163">
        <v>0.08</v>
      </c>
      <c r="G69" s="92">
        <v>3025.88</v>
      </c>
      <c r="H69" s="92">
        <v>2017.25</v>
      </c>
      <c r="I69" s="230">
        <f t="shared" ref="I69:I75" si="9">ROUND((F69*G69),2)</f>
        <v>242.07</v>
      </c>
      <c r="J69" s="230">
        <f t="shared" ref="J69:J75" si="10">ROUND((F69*H69),2)</f>
        <v>161.38</v>
      </c>
      <c r="K69" s="230">
        <f t="shared" ref="K69:K75" si="11">SUM(I69:J69)</f>
        <v>403.45</v>
      </c>
      <c r="O69" s="23"/>
      <c r="P69" s="25"/>
      <c r="Q69" s="23"/>
      <c r="R69" s="25"/>
      <c r="S69" s="23"/>
      <c r="T69" s="23"/>
    </row>
    <row r="70" spans="1:253" s="42" customFormat="1" ht="25.5" x14ac:dyDescent="0.2">
      <c r="A70" s="155" t="s">
        <v>34</v>
      </c>
      <c r="B70" s="151">
        <v>51736</v>
      </c>
      <c r="C70" s="153" t="s">
        <v>813</v>
      </c>
      <c r="D70" s="152" t="s">
        <v>953</v>
      </c>
      <c r="E70" s="153" t="s">
        <v>20</v>
      </c>
      <c r="F70" s="163">
        <v>2.9</v>
      </c>
      <c r="G70" s="92">
        <v>3025.88</v>
      </c>
      <c r="H70" s="92">
        <v>2017.25</v>
      </c>
      <c r="I70" s="230">
        <f t="shared" si="9"/>
        <v>8775.0499999999993</v>
      </c>
      <c r="J70" s="230">
        <f t="shared" si="10"/>
        <v>5850.03</v>
      </c>
      <c r="K70" s="230">
        <f t="shared" si="11"/>
        <v>14625.079999999998</v>
      </c>
      <c r="O70" s="23"/>
      <c r="P70" s="25"/>
      <c r="Q70" s="23"/>
      <c r="R70" s="25"/>
      <c r="S70" s="23"/>
      <c r="T70" s="23"/>
    </row>
    <row r="71" spans="1:253" s="42" customFormat="1" ht="25.5" x14ac:dyDescent="0.2">
      <c r="A71" s="155" t="s">
        <v>34</v>
      </c>
      <c r="B71" s="151">
        <v>51735</v>
      </c>
      <c r="C71" s="153" t="s">
        <v>814</v>
      </c>
      <c r="D71" s="152" t="s">
        <v>955</v>
      </c>
      <c r="E71" s="153" t="s">
        <v>20</v>
      </c>
      <c r="F71" s="163">
        <v>0.26</v>
      </c>
      <c r="G71" s="92">
        <v>2210.42</v>
      </c>
      <c r="H71" s="92">
        <v>1600.65</v>
      </c>
      <c r="I71" s="230">
        <f t="shared" si="9"/>
        <v>574.71</v>
      </c>
      <c r="J71" s="230">
        <f t="shared" si="10"/>
        <v>416.17</v>
      </c>
      <c r="K71" s="230">
        <f t="shared" si="11"/>
        <v>990.88000000000011</v>
      </c>
      <c r="O71" s="23"/>
      <c r="P71" s="25"/>
      <c r="Q71" s="23"/>
      <c r="R71" s="25"/>
      <c r="S71" s="23"/>
      <c r="T71" s="23"/>
    </row>
    <row r="72" spans="1:253" s="42" customFormat="1" ht="25.5" x14ac:dyDescent="0.2">
      <c r="A72" s="155" t="s">
        <v>34</v>
      </c>
      <c r="B72" s="151">
        <v>51735</v>
      </c>
      <c r="C72" s="153" t="s">
        <v>815</v>
      </c>
      <c r="D72" s="152" t="s">
        <v>803</v>
      </c>
      <c r="E72" s="153" t="s">
        <v>20</v>
      </c>
      <c r="F72" s="163">
        <v>3.42</v>
      </c>
      <c r="G72" s="92">
        <v>2210.42</v>
      </c>
      <c r="H72" s="92">
        <v>1600.65</v>
      </c>
      <c r="I72" s="230">
        <f t="shared" si="9"/>
        <v>7559.64</v>
      </c>
      <c r="J72" s="230">
        <f t="shared" si="10"/>
        <v>5474.22</v>
      </c>
      <c r="K72" s="230">
        <f t="shared" si="11"/>
        <v>13033.86</v>
      </c>
      <c r="O72" s="23"/>
      <c r="P72" s="25"/>
      <c r="Q72" s="23"/>
      <c r="R72" s="25"/>
      <c r="S72" s="23"/>
      <c r="T72" s="23"/>
      <c r="IP72" s="90"/>
      <c r="IQ72" s="90"/>
      <c r="IR72" s="90"/>
      <c r="IS72" s="90"/>
    </row>
    <row r="73" spans="1:253" s="42" customFormat="1" ht="25.5" x14ac:dyDescent="0.2">
      <c r="A73" s="155" t="s">
        <v>34</v>
      </c>
      <c r="B73" s="151">
        <v>51735</v>
      </c>
      <c r="C73" s="153" t="s">
        <v>830</v>
      </c>
      <c r="D73" s="152" t="s">
        <v>831</v>
      </c>
      <c r="E73" s="153" t="s">
        <v>20</v>
      </c>
      <c r="F73" s="163">
        <v>0.25</v>
      </c>
      <c r="G73" s="92">
        <v>2210.42</v>
      </c>
      <c r="H73" s="92">
        <v>1600.65</v>
      </c>
      <c r="I73" s="230">
        <f t="shared" si="9"/>
        <v>552.61</v>
      </c>
      <c r="J73" s="230">
        <f t="shared" si="10"/>
        <v>400.16</v>
      </c>
      <c r="K73" s="230">
        <f t="shared" si="11"/>
        <v>952.77</v>
      </c>
      <c r="O73" s="23"/>
      <c r="P73" s="25"/>
      <c r="Q73" s="23"/>
      <c r="R73" s="25"/>
      <c r="S73" s="23"/>
      <c r="T73" s="23"/>
      <c r="IP73" s="90"/>
      <c r="IQ73" s="90"/>
      <c r="IR73" s="90"/>
      <c r="IS73" s="90"/>
    </row>
    <row r="74" spans="1:253" s="42" customFormat="1" ht="15" customHeight="1" x14ac:dyDescent="0.2">
      <c r="A74" s="155" t="s">
        <v>34</v>
      </c>
      <c r="B74" s="151">
        <v>51396</v>
      </c>
      <c r="C74" s="153" t="s">
        <v>857</v>
      </c>
      <c r="D74" s="152" t="s">
        <v>800</v>
      </c>
      <c r="E74" s="153" t="s">
        <v>19</v>
      </c>
      <c r="F74" s="163">
        <v>86.68</v>
      </c>
      <c r="G74" s="92">
        <v>81.180000000000007</v>
      </c>
      <c r="H74" s="92">
        <v>25.64</v>
      </c>
      <c r="I74" s="230">
        <f t="shared" si="9"/>
        <v>7036.68</v>
      </c>
      <c r="J74" s="230">
        <f t="shared" si="10"/>
        <v>2222.48</v>
      </c>
      <c r="K74" s="230">
        <f t="shared" si="11"/>
        <v>9259.16</v>
      </c>
      <c r="O74" s="23"/>
      <c r="P74" s="25"/>
      <c r="Q74" s="23"/>
      <c r="R74" s="25"/>
      <c r="S74" s="23"/>
      <c r="T74" s="23"/>
      <c r="IP74" s="90"/>
      <c r="IQ74" s="90"/>
      <c r="IR74" s="90"/>
      <c r="IS74" s="90"/>
    </row>
    <row r="75" spans="1:253" s="42" customFormat="1" ht="15" customHeight="1" x14ac:dyDescent="0.2">
      <c r="A75" s="155" t="s">
        <v>34</v>
      </c>
      <c r="B75" s="151">
        <v>51392</v>
      </c>
      <c r="C75" s="153" t="s">
        <v>858</v>
      </c>
      <c r="D75" s="152" t="s">
        <v>804</v>
      </c>
      <c r="E75" s="153" t="s">
        <v>19</v>
      </c>
      <c r="F75" s="163">
        <v>4.62</v>
      </c>
      <c r="G75" s="92">
        <v>86.4</v>
      </c>
      <c r="H75" s="92">
        <v>27.28</v>
      </c>
      <c r="I75" s="230">
        <f t="shared" si="9"/>
        <v>399.17</v>
      </c>
      <c r="J75" s="230">
        <f t="shared" si="10"/>
        <v>126.03</v>
      </c>
      <c r="K75" s="230">
        <f t="shared" si="11"/>
        <v>525.20000000000005</v>
      </c>
      <c r="O75" s="23"/>
      <c r="P75" s="25"/>
      <c r="Q75" s="23"/>
      <c r="R75" s="25"/>
      <c r="S75" s="23"/>
      <c r="T75" s="23"/>
      <c r="IP75" s="90"/>
      <c r="IQ75" s="90"/>
      <c r="IR75" s="90"/>
      <c r="IS75" s="90"/>
    </row>
    <row r="76" spans="1:253" s="42" customFormat="1" ht="15" customHeight="1" x14ac:dyDescent="0.2">
      <c r="A76" s="179"/>
      <c r="B76" s="180"/>
      <c r="C76" s="175" t="s">
        <v>802</v>
      </c>
      <c r="D76" s="176" t="s">
        <v>820</v>
      </c>
      <c r="E76" s="177"/>
      <c r="F76" s="178"/>
      <c r="G76" s="96"/>
      <c r="H76" s="96"/>
      <c r="I76" s="178"/>
      <c r="J76" s="178"/>
      <c r="K76" s="231"/>
      <c r="T76" s="23"/>
      <c r="IP76" s="90"/>
      <c r="IQ76" s="90"/>
      <c r="IR76" s="90"/>
      <c r="IS76" s="90"/>
    </row>
    <row r="77" spans="1:253" s="42" customFormat="1" ht="25.5" x14ac:dyDescent="0.2">
      <c r="A77" s="155" t="s">
        <v>799</v>
      </c>
      <c r="B77" s="151">
        <v>51736</v>
      </c>
      <c r="C77" s="153" t="s">
        <v>817</v>
      </c>
      <c r="D77" s="152" t="s">
        <v>856</v>
      </c>
      <c r="E77" s="153" t="s">
        <v>20</v>
      </c>
      <c r="F77" s="163">
        <v>0.16</v>
      </c>
      <c r="G77" s="92">
        <v>3025.88</v>
      </c>
      <c r="H77" s="92">
        <v>2017.25</v>
      </c>
      <c r="I77" s="230">
        <f>ROUND((F77*G77),2)</f>
        <v>484.14</v>
      </c>
      <c r="J77" s="230">
        <f>ROUND((F77*H77),2)</f>
        <v>322.76</v>
      </c>
      <c r="K77" s="230">
        <f>SUM(I77:J77)</f>
        <v>806.9</v>
      </c>
      <c r="O77" s="23"/>
      <c r="P77" s="25"/>
      <c r="Q77" s="23"/>
      <c r="R77" s="25"/>
      <c r="S77" s="23"/>
      <c r="T77" s="23"/>
      <c r="IP77" s="90"/>
      <c r="IQ77" s="90"/>
      <c r="IR77" s="90"/>
      <c r="IS77" s="90"/>
    </row>
    <row r="78" spans="1:253" s="42" customFormat="1" ht="38.25" x14ac:dyDescent="0.2">
      <c r="A78" s="155" t="s">
        <v>33</v>
      </c>
      <c r="B78" s="151">
        <v>100764</v>
      </c>
      <c r="C78" s="153" t="s">
        <v>844</v>
      </c>
      <c r="D78" s="181" t="s">
        <v>843</v>
      </c>
      <c r="E78" s="153" t="s">
        <v>179</v>
      </c>
      <c r="F78" s="163">
        <v>34.729999999999997</v>
      </c>
      <c r="G78" s="92">
        <v>19.170000000000002</v>
      </c>
      <c r="H78" s="92">
        <v>2.62</v>
      </c>
      <c r="I78" s="230">
        <f>ROUND((F78*G78),2)</f>
        <v>665.77</v>
      </c>
      <c r="J78" s="230">
        <f>ROUND((F78*H78),2)</f>
        <v>90.99</v>
      </c>
      <c r="K78" s="230">
        <f>SUM(I78:J78)</f>
        <v>756.76</v>
      </c>
      <c r="O78" s="23"/>
      <c r="P78" s="25"/>
      <c r="Q78" s="23"/>
      <c r="R78" s="25"/>
      <c r="S78" s="23"/>
      <c r="T78" s="23"/>
      <c r="U78" s="24"/>
      <c r="IP78" s="90"/>
      <c r="IQ78" s="90"/>
      <c r="IR78" s="90"/>
      <c r="IS78" s="90"/>
    </row>
    <row r="79" spans="1:253" s="42" customFormat="1" x14ac:dyDescent="0.2">
      <c r="A79" s="155" t="s">
        <v>34</v>
      </c>
      <c r="B79" s="151">
        <v>551351</v>
      </c>
      <c r="C79" s="153" t="s">
        <v>859</v>
      </c>
      <c r="D79" s="152" t="s">
        <v>845</v>
      </c>
      <c r="E79" s="153" t="s">
        <v>20</v>
      </c>
      <c r="F79" s="163">
        <v>0.01</v>
      </c>
      <c r="G79" s="92">
        <v>709.28</v>
      </c>
      <c r="H79" s="92">
        <v>738.23</v>
      </c>
      <c r="I79" s="230">
        <f>ROUND((F79*G79),2)</f>
        <v>7.09</v>
      </c>
      <c r="J79" s="230">
        <f>ROUND((F79*H79),2)</f>
        <v>7.38</v>
      </c>
      <c r="K79" s="230">
        <f>SUM(I79:J79)</f>
        <v>14.469999999999999</v>
      </c>
      <c r="O79" s="23"/>
      <c r="P79" s="25"/>
      <c r="Q79" s="23"/>
      <c r="R79" s="25"/>
      <c r="S79" s="23"/>
      <c r="T79" s="23"/>
      <c r="U79" s="24"/>
      <c r="IP79" s="90"/>
      <c r="IQ79" s="90"/>
      <c r="IR79" s="90"/>
      <c r="IS79" s="90"/>
    </row>
    <row r="80" spans="1:253" s="42" customFormat="1" ht="15" customHeight="1" x14ac:dyDescent="0.2">
      <c r="A80" s="179"/>
      <c r="B80" s="180"/>
      <c r="C80" s="175" t="s">
        <v>801</v>
      </c>
      <c r="D80" s="176" t="s">
        <v>819</v>
      </c>
      <c r="E80" s="177"/>
      <c r="F80" s="178"/>
      <c r="G80" s="96"/>
      <c r="H80" s="96"/>
      <c r="I80" s="178"/>
      <c r="J80" s="178"/>
      <c r="K80" s="231"/>
      <c r="T80" s="23"/>
      <c r="IP80" s="90"/>
      <c r="IQ80" s="90"/>
      <c r="IR80" s="90"/>
      <c r="IS80" s="90"/>
    </row>
    <row r="81" spans="1:253" s="42" customFormat="1" x14ac:dyDescent="0.2">
      <c r="A81" s="155" t="s">
        <v>34</v>
      </c>
      <c r="B81" s="151">
        <v>82081</v>
      </c>
      <c r="C81" s="153" t="s">
        <v>818</v>
      </c>
      <c r="D81" s="152" t="s">
        <v>824</v>
      </c>
      <c r="E81" s="153" t="s">
        <v>19</v>
      </c>
      <c r="F81" s="163">
        <v>3.71</v>
      </c>
      <c r="G81" s="92">
        <v>18.170000000000002</v>
      </c>
      <c r="H81" s="92">
        <v>22.21</v>
      </c>
      <c r="I81" s="230">
        <f>ROUND((F81*G81),2)</f>
        <v>67.41</v>
      </c>
      <c r="J81" s="230">
        <f>ROUND((F81*H81),2)</f>
        <v>82.4</v>
      </c>
      <c r="K81" s="230">
        <f>SUM(I81:J81)</f>
        <v>149.81</v>
      </c>
      <c r="O81" s="23"/>
      <c r="P81" s="25"/>
      <c r="Q81" s="23"/>
      <c r="R81" s="25"/>
      <c r="S81" s="23"/>
      <c r="T81" s="23"/>
      <c r="IP81" s="90"/>
      <c r="IQ81" s="90"/>
      <c r="IR81" s="90"/>
      <c r="IS81" s="90"/>
    </row>
    <row r="82" spans="1:253" s="42" customFormat="1" x14ac:dyDescent="0.2">
      <c r="A82" s="155" t="s">
        <v>34</v>
      </c>
      <c r="B82" s="151">
        <v>84201</v>
      </c>
      <c r="C82" s="153" t="s">
        <v>823</v>
      </c>
      <c r="D82" s="152" t="s">
        <v>822</v>
      </c>
      <c r="E82" s="153" t="s">
        <v>11</v>
      </c>
      <c r="F82" s="163">
        <v>67</v>
      </c>
      <c r="G82" s="92">
        <v>3.04</v>
      </c>
      <c r="H82" s="92">
        <v>13.82</v>
      </c>
      <c r="I82" s="230">
        <f>ROUND((F82*G82),2)</f>
        <v>203.68</v>
      </c>
      <c r="J82" s="230">
        <f>ROUND((F82*H82),2)</f>
        <v>925.94</v>
      </c>
      <c r="K82" s="230">
        <f>SUM(I82:J82)</f>
        <v>1129.6200000000001</v>
      </c>
      <c r="O82" s="23"/>
      <c r="P82" s="25"/>
      <c r="Q82" s="23"/>
      <c r="R82" s="25"/>
      <c r="S82" s="23"/>
      <c r="T82" s="23"/>
      <c r="IP82" s="90"/>
      <c r="IQ82" s="90"/>
      <c r="IR82" s="90"/>
      <c r="IS82" s="90"/>
    </row>
    <row r="83" spans="1:253" s="42" customFormat="1" ht="15" customHeight="1" x14ac:dyDescent="0.2">
      <c r="A83" s="156"/>
      <c r="B83" s="157"/>
      <c r="C83" s="263" t="s">
        <v>111</v>
      </c>
      <c r="D83" s="264"/>
      <c r="E83" s="264"/>
      <c r="F83" s="264"/>
      <c r="G83" s="93"/>
      <c r="H83" s="93"/>
      <c r="I83" s="228">
        <f>SUM(I69:I82)</f>
        <v>26568.019999999997</v>
      </c>
      <c r="J83" s="228">
        <f>SUM(J69:J82)</f>
        <v>16079.939999999999</v>
      </c>
      <c r="K83" s="228">
        <f>SUM(K69:K82)</f>
        <v>42647.96</v>
      </c>
      <c r="T83" s="23"/>
      <c r="IP83" s="90"/>
      <c r="IQ83" s="90"/>
      <c r="IR83" s="90"/>
      <c r="IS83" s="90"/>
    </row>
    <row r="84" spans="1:253" s="42" customFormat="1" ht="15" customHeight="1" x14ac:dyDescent="0.2">
      <c r="A84" s="158"/>
      <c r="B84" s="159"/>
      <c r="C84" s="172" t="s">
        <v>84</v>
      </c>
      <c r="D84" s="160" t="s">
        <v>97</v>
      </c>
      <c r="E84" s="137"/>
      <c r="F84" s="138"/>
      <c r="G84" s="94"/>
      <c r="H84" s="94"/>
      <c r="I84" s="138"/>
      <c r="J84" s="138"/>
      <c r="K84" s="139"/>
      <c r="T84" s="23"/>
      <c r="IP84" s="90"/>
      <c r="IQ84" s="90"/>
      <c r="IR84" s="90"/>
      <c r="IS84" s="90"/>
    </row>
    <row r="85" spans="1:253" s="42" customFormat="1" ht="15" customHeight="1" x14ac:dyDescent="0.2">
      <c r="A85" s="155" t="s">
        <v>34</v>
      </c>
      <c r="B85" s="151">
        <v>81201</v>
      </c>
      <c r="C85" s="153" t="s">
        <v>85</v>
      </c>
      <c r="D85" s="152" t="s">
        <v>729</v>
      </c>
      <c r="E85" s="153" t="s">
        <v>19</v>
      </c>
      <c r="F85" s="163">
        <v>194.72</v>
      </c>
      <c r="G85" s="92">
        <v>26.17</v>
      </c>
      <c r="H85" s="92">
        <v>22.3</v>
      </c>
      <c r="I85" s="230">
        <f>ROUND((F85*G85),2)</f>
        <v>5095.82</v>
      </c>
      <c r="J85" s="230">
        <f>ROUND((F85*H85),2)</f>
        <v>4342.26</v>
      </c>
      <c r="K85" s="230">
        <f>SUM(I85:J85)</f>
        <v>9438.08</v>
      </c>
      <c r="O85" s="23"/>
      <c r="P85" s="25"/>
      <c r="Q85" s="23"/>
      <c r="R85" s="25"/>
      <c r="S85" s="23"/>
      <c r="T85" s="23"/>
      <c r="U85" s="24"/>
    </row>
    <row r="86" spans="1:253" s="42" customFormat="1" ht="25.5" x14ac:dyDescent="0.2">
      <c r="A86" s="155" t="s">
        <v>34</v>
      </c>
      <c r="B86" s="151">
        <v>86112</v>
      </c>
      <c r="C86" s="153" t="s">
        <v>730</v>
      </c>
      <c r="D86" s="152" t="s">
        <v>731</v>
      </c>
      <c r="E86" s="153" t="s">
        <v>19</v>
      </c>
      <c r="F86" s="163">
        <f>2*F114</f>
        <v>863.42</v>
      </c>
      <c r="G86" s="92">
        <v>2.56</v>
      </c>
      <c r="H86" s="92">
        <v>6.93</v>
      </c>
      <c r="I86" s="230">
        <f>ROUND((F86*G86),2)</f>
        <v>2210.36</v>
      </c>
      <c r="J86" s="230">
        <f>ROUND((F86*H86),2)</f>
        <v>5983.5</v>
      </c>
      <c r="K86" s="230">
        <f>SUM(I86:J86)</f>
        <v>8193.86</v>
      </c>
      <c r="O86" s="23"/>
      <c r="P86" s="25"/>
      <c r="Q86" s="23"/>
      <c r="R86" s="25"/>
      <c r="S86" s="23"/>
      <c r="T86" s="23"/>
      <c r="U86" s="24"/>
    </row>
    <row r="87" spans="1:253" s="42" customFormat="1" ht="15" customHeight="1" x14ac:dyDescent="0.2">
      <c r="A87" s="169"/>
      <c r="B87" s="170"/>
      <c r="C87" s="263" t="s">
        <v>99</v>
      </c>
      <c r="D87" s="264"/>
      <c r="E87" s="264"/>
      <c r="F87" s="264"/>
      <c r="G87" s="93"/>
      <c r="H87" s="241"/>
      <c r="I87" s="247">
        <f>SUM(I85:I86)</f>
        <v>7306.18</v>
      </c>
      <c r="J87" s="247">
        <f>SUM(J85:J86)</f>
        <v>10325.76</v>
      </c>
      <c r="K87" s="244">
        <f>SUM(K85:K86)</f>
        <v>17631.940000000002</v>
      </c>
      <c r="T87" s="23"/>
    </row>
    <row r="88" spans="1:253" s="42" customFormat="1" ht="15" customHeight="1" x14ac:dyDescent="0.2">
      <c r="A88" s="167"/>
      <c r="B88" s="168"/>
      <c r="C88" s="172" t="s">
        <v>86</v>
      </c>
      <c r="D88" s="160" t="s">
        <v>98</v>
      </c>
      <c r="E88" s="137"/>
      <c r="F88" s="138"/>
      <c r="G88" s="94"/>
      <c r="H88" s="94"/>
      <c r="I88" s="138"/>
      <c r="J88" s="138"/>
      <c r="K88" s="139"/>
      <c r="O88" s="23"/>
      <c r="P88" s="25"/>
      <c r="Q88" s="23"/>
      <c r="R88" s="25"/>
      <c r="S88" s="23"/>
      <c r="T88" s="23"/>
      <c r="U88" s="24"/>
    </row>
    <row r="89" spans="1:253" s="42" customFormat="1" ht="15" customHeight="1" x14ac:dyDescent="0.2">
      <c r="A89" s="173"/>
      <c r="B89" s="174"/>
      <c r="C89" s="175" t="s">
        <v>756</v>
      </c>
      <c r="D89" s="176" t="s">
        <v>183</v>
      </c>
      <c r="E89" s="177"/>
      <c r="F89" s="178"/>
      <c r="G89" s="96"/>
      <c r="H89" s="96"/>
      <c r="I89" s="178"/>
      <c r="J89" s="178"/>
      <c r="K89" s="231"/>
      <c r="T89" s="23"/>
    </row>
    <row r="90" spans="1:253" s="42" customFormat="1" ht="38.25" x14ac:dyDescent="0.2">
      <c r="A90" s="150" t="s">
        <v>33</v>
      </c>
      <c r="B90" s="151">
        <v>103335</v>
      </c>
      <c r="C90" s="182" t="s">
        <v>170</v>
      </c>
      <c r="D90" s="152" t="s">
        <v>90</v>
      </c>
      <c r="E90" s="153" t="s">
        <v>19</v>
      </c>
      <c r="F90" s="154">
        <v>139.76</v>
      </c>
      <c r="G90" s="91">
        <v>75.52</v>
      </c>
      <c r="H90" s="91">
        <v>64.34</v>
      </c>
      <c r="I90" s="229">
        <f t="shared" ref="I90:I99" si="12">ROUND((F90*G90),2)</f>
        <v>10554.68</v>
      </c>
      <c r="J90" s="229">
        <f t="shared" ref="J90:J99" si="13">ROUND((F90*H90),2)</f>
        <v>8992.16</v>
      </c>
      <c r="K90" s="229">
        <f t="shared" ref="K90:K99" si="14">SUM(I90:J90)</f>
        <v>19546.84</v>
      </c>
      <c r="O90" s="23"/>
      <c r="P90" s="25"/>
      <c r="Q90" s="23"/>
      <c r="R90" s="25"/>
      <c r="S90" s="23"/>
      <c r="T90" s="23"/>
      <c r="U90" s="24"/>
    </row>
    <row r="91" spans="1:253" s="42" customFormat="1" ht="38.25" x14ac:dyDescent="0.2">
      <c r="A91" s="155" t="s">
        <v>33</v>
      </c>
      <c r="B91" s="151">
        <v>96361</v>
      </c>
      <c r="C91" s="182" t="s">
        <v>171</v>
      </c>
      <c r="D91" s="152" t="s">
        <v>755</v>
      </c>
      <c r="E91" s="153" t="s">
        <v>19</v>
      </c>
      <c r="F91" s="154">
        <v>37.94</v>
      </c>
      <c r="G91" s="91">
        <v>176.85</v>
      </c>
      <c r="H91" s="91">
        <v>19.649999999999999</v>
      </c>
      <c r="I91" s="229">
        <f t="shared" si="12"/>
        <v>6709.69</v>
      </c>
      <c r="J91" s="229">
        <f t="shared" si="13"/>
        <v>745.52</v>
      </c>
      <c r="K91" s="229">
        <f t="shared" si="14"/>
        <v>7455.2099999999991</v>
      </c>
      <c r="L91" s="24"/>
      <c r="O91" s="23"/>
      <c r="P91" s="25"/>
      <c r="Q91" s="23"/>
      <c r="R91" s="25"/>
      <c r="S91" s="23"/>
      <c r="T91" s="23"/>
      <c r="U91" s="24"/>
    </row>
    <row r="92" spans="1:253" s="42" customFormat="1" ht="25.5" x14ac:dyDescent="0.2">
      <c r="A92" s="155" t="s">
        <v>33</v>
      </c>
      <c r="B92" s="151">
        <v>103332</v>
      </c>
      <c r="C92" s="153" t="s">
        <v>172</v>
      </c>
      <c r="D92" s="152" t="s">
        <v>204</v>
      </c>
      <c r="E92" s="153" t="s">
        <v>19</v>
      </c>
      <c r="F92" s="163">
        <v>16.72</v>
      </c>
      <c r="G92" s="92">
        <v>60.36</v>
      </c>
      <c r="H92" s="92">
        <v>53.53</v>
      </c>
      <c r="I92" s="230">
        <f>ROUND((F92*G92),2)</f>
        <v>1009.22</v>
      </c>
      <c r="J92" s="230">
        <f>ROUND((F92*H92),2)</f>
        <v>895.02</v>
      </c>
      <c r="K92" s="230">
        <f>SUM(I92:J92)</f>
        <v>1904.24</v>
      </c>
      <c r="O92" s="23"/>
      <c r="P92" s="25"/>
      <c r="Q92" s="23"/>
      <c r="R92" s="25"/>
      <c r="S92" s="23"/>
      <c r="T92" s="23"/>
      <c r="U92" s="24"/>
    </row>
    <row r="93" spans="1:253" s="42" customFormat="1" ht="15" customHeight="1" x14ac:dyDescent="0.2">
      <c r="A93" s="173"/>
      <c r="B93" s="174"/>
      <c r="C93" s="175" t="s">
        <v>162</v>
      </c>
      <c r="D93" s="176" t="s">
        <v>757</v>
      </c>
      <c r="E93" s="177"/>
      <c r="F93" s="178"/>
      <c r="G93" s="96"/>
      <c r="H93" s="96"/>
      <c r="I93" s="178"/>
      <c r="J93" s="178"/>
      <c r="K93" s="231"/>
      <c r="T93" s="23"/>
    </row>
    <row r="94" spans="1:253" s="42" customFormat="1" x14ac:dyDescent="0.2">
      <c r="A94" s="140" t="s">
        <v>33</v>
      </c>
      <c r="B94" s="140">
        <v>93186</v>
      </c>
      <c r="C94" s="182" t="s">
        <v>173</v>
      </c>
      <c r="D94" s="144" t="s">
        <v>185</v>
      </c>
      <c r="E94" s="153" t="s">
        <v>11</v>
      </c>
      <c r="F94" s="163">
        <v>6.7</v>
      </c>
      <c r="G94" s="92">
        <v>52.62</v>
      </c>
      <c r="H94" s="92">
        <v>20.46</v>
      </c>
      <c r="I94" s="230">
        <f t="shared" si="12"/>
        <v>352.55</v>
      </c>
      <c r="J94" s="230">
        <f t="shared" si="13"/>
        <v>137.08000000000001</v>
      </c>
      <c r="K94" s="230">
        <f t="shared" si="14"/>
        <v>489.63</v>
      </c>
      <c r="O94" s="23"/>
      <c r="P94" s="25"/>
      <c r="Q94" s="23"/>
      <c r="R94" s="25"/>
      <c r="S94" s="23"/>
      <c r="T94" s="23"/>
      <c r="U94" s="24"/>
    </row>
    <row r="95" spans="1:253" s="42" customFormat="1" x14ac:dyDescent="0.2">
      <c r="A95" s="140" t="s">
        <v>33</v>
      </c>
      <c r="B95" s="140">
        <v>93196</v>
      </c>
      <c r="C95" s="182" t="s">
        <v>176</v>
      </c>
      <c r="D95" s="144" t="s">
        <v>250</v>
      </c>
      <c r="E95" s="153" t="s">
        <v>11</v>
      </c>
      <c r="F95" s="163">
        <v>6.7</v>
      </c>
      <c r="G95" s="92">
        <v>50.19</v>
      </c>
      <c r="H95" s="92">
        <v>20.5</v>
      </c>
      <c r="I95" s="230">
        <f t="shared" si="12"/>
        <v>336.27</v>
      </c>
      <c r="J95" s="230">
        <f t="shared" si="13"/>
        <v>137.35</v>
      </c>
      <c r="K95" s="230">
        <f t="shared" si="14"/>
        <v>473.62</v>
      </c>
      <c r="O95" s="23"/>
      <c r="P95" s="25"/>
      <c r="Q95" s="23"/>
      <c r="R95" s="25"/>
      <c r="S95" s="23"/>
      <c r="T95" s="23"/>
      <c r="U95" s="24"/>
    </row>
    <row r="96" spans="1:253" s="42" customFormat="1" x14ac:dyDescent="0.2">
      <c r="A96" s="140" t="s">
        <v>33</v>
      </c>
      <c r="B96" s="140">
        <v>93187</v>
      </c>
      <c r="C96" s="182" t="s">
        <v>177</v>
      </c>
      <c r="D96" s="144" t="s">
        <v>187</v>
      </c>
      <c r="E96" s="153" t="s">
        <v>11</v>
      </c>
      <c r="F96" s="163">
        <v>40.15</v>
      </c>
      <c r="G96" s="92">
        <v>63.02</v>
      </c>
      <c r="H96" s="92">
        <v>21.01</v>
      </c>
      <c r="I96" s="230">
        <f t="shared" si="12"/>
        <v>2530.25</v>
      </c>
      <c r="J96" s="230">
        <f t="shared" si="13"/>
        <v>843.55</v>
      </c>
      <c r="K96" s="230">
        <f t="shared" si="14"/>
        <v>3373.8</v>
      </c>
      <c r="O96" s="23"/>
      <c r="P96" s="25"/>
      <c r="Q96" s="23"/>
      <c r="R96" s="25"/>
      <c r="S96" s="23"/>
      <c r="T96" s="23"/>
      <c r="U96" s="24"/>
    </row>
    <row r="97" spans="1:21" s="42" customFormat="1" x14ac:dyDescent="0.2">
      <c r="A97" s="140" t="s">
        <v>33</v>
      </c>
      <c r="B97" s="140">
        <v>93197</v>
      </c>
      <c r="C97" s="182" t="s">
        <v>182</v>
      </c>
      <c r="D97" s="144" t="s">
        <v>251</v>
      </c>
      <c r="E97" s="153" t="s">
        <v>11</v>
      </c>
      <c r="F97" s="163">
        <v>40.15</v>
      </c>
      <c r="G97" s="92">
        <v>57.52</v>
      </c>
      <c r="H97" s="92">
        <v>21.28</v>
      </c>
      <c r="I97" s="230">
        <f t="shared" si="12"/>
        <v>2309.4299999999998</v>
      </c>
      <c r="J97" s="230">
        <f t="shared" si="13"/>
        <v>854.39</v>
      </c>
      <c r="K97" s="230">
        <f t="shared" si="14"/>
        <v>3163.8199999999997</v>
      </c>
      <c r="O97" s="23"/>
      <c r="P97" s="25"/>
      <c r="Q97" s="23"/>
      <c r="R97" s="25"/>
      <c r="S97" s="23"/>
      <c r="T97" s="23"/>
      <c r="U97" s="24"/>
    </row>
    <row r="98" spans="1:21" s="42" customFormat="1" x14ac:dyDescent="0.2">
      <c r="A98" s="140" t="s">
        <v>33</v>
      </c>
      <c r="B98" s="140">
        <v>93188</v>
      </c>
      <c r="C98" s="182" t="s">
        <v>522</v>
      </c>
      <c r="D98" s="144" t="s">
        <v>186</v>
      </c>
      <c r="E98" s="153" t="s">
        <v>11</v>
      </c>
      <c r="F98" s="163">
        <v>23.35</v>
      </c>
      <c r="G98" s="92">
        <v>49.16</v>
      </c>
      <c r="H98" s="92">
        <v>19.12</v>
      </c>
      <c r="I98" s="230">
        <f t="shared" si="12"/>
        <v>1147.8900000000001</v>
      </c>
      <c r="J98" s="230">
        <f t="shared" si="13"/>
        <v>446.45</v>
      </c>
      <c r="K98" s="230">
        <f t="shared" si="14"/>
        <v>1594.3400000000001</v>
      </c>
      <c r="O98" s="23"/>
      <c r="P98" s="25"/>
      <c r="Q98" s="23"/>
      <c r="R98" s="25"/>
      <c r="S98" s="23"/>
      <c r="T98" s="23"/>
      <c r="U98" s="24"/>
    </row>
    <row r="99" spans="1:21" s="42" customFormat="1" x14ac:dyDescent="0.2">
      <c r="A99" s="140" t="s">
        <v>33</v>
      </c>
      <c r="B99" s="140">
        <v>93189</v>
      </c>
      <c r="C99" s="182" t="s">
        <v>523</v>
      </c>
      <c r="D99" s="144" t="s">
        <v>188</v>
      </c>
      <c r="E99" s="153" t="s">
        <v>11</v>
      </c>
      <c r="F99" s="163">
        <v>17.399999999999999</v>
      </c>
      <c r="G99" s="92">
        <v>63.56</v>
      </c>
      <c r="H99" s="92">
        <v>21.18</v>
      </c>
      <c r="I99" s="230">
        <f t="shared" si="12"/>
        <v>1105.94</v>
      </c>
      <c r="J99" s="230">
        <f t="shared" si="13"/>
        <v>368.53</v>
      </c>
      <c r="K99" s="230">
        <f t="shared" si="14"/>
        <v>1474.47</v>
      </c>
      <c r="O99" s="23"/>
      <c r="P99" s="25"/>
      <c r="Q99" s="23"/>
      <c r="R99" s="25"/>
      <c r="S99" s="23"/>
      <c r="T99" s="23"/>
      <c r="U99" s="24"/>
    </row>
    <row r="100" spans="1:21" s="42" customFormat="1" ht="15" customHeight="1" x14ac:dyDescent="0.2">
      <c r="A100" s="173"/>
      <c r="B100" s="174"/>
      <c r="C100" s="175" t="s">
        <v>758</v>
      </c>
      <c r="D100" s="176" t="s">
        <v>184</v>
      </c>
      <c r="E100" s="177"/>
      <c r="F100" s="178"/>
      <c r="G100" s="96"/>
      <c r="H100" s="96"/>
      <c r="I100" s="178"/>
      <c r="J100" s="178"/>
      <c r="K100" s="231"/>
      <c r="T100" s="23"/>
    </row>
    <row r="101" spans="1:21" s="42" customFormat="1" ht="38.25" x14ac:dyDescent="0.2">
      <c r="A101" s="150" t="s">
        <v>33</v>
      </c>
      <c r="B101" s="151">
        <v>103335</v>
      </c>
      <c r="C101" s="182" t="s">
        <v>759</v>
      </c>
      <c r="D101" s="152" t="s">
        <v>90</v>
      </c>
      <c r="E101" s="153" t="s">
        <v>19</v>
      </c>
      <c r="F101" s="154">
        <v>13.64</v>
      </c>
      <c r="G101" s="91">
        <v>75.52</v>
      </c>
      <c r="H101" s="91">
        <v>64.34</v>
      </c>
      <c r="I101" s="229">
        <f t="shared" ref="I101:I107" si="15">ROUND((F101*G101),2)</f>
        <v>1030.0899999999999</v>
      </c>
      <c r="J101" s="229">
        <f t="shared" ref="J101:J107" si="16">ROUND((F101*H101),2)</f>
        <v>877.6</v>
      </c>
      <c r="K101" s="229">
        <f t="shared" ref="K101:K107" si="17">SUM(I101:J101)</f>
        <v>1907.69</v>
      </c>
      <c r="O101" s="23"/>
      <c r="P101" s="25"/>
      <c r="Q101" s="23"/>
      <c r="R101" s="25"/>
      <c r="S101" s="23"/>
      <c r="T101" s="23"/>
      <c r="U101" s="24"/>
    </row>
    <row r="102" spans="1:21" s="42" customFormat="1" x14ac:dyDescent="0.2">
      <c r="A102" s="140" t="s">
        <v>33</v>
      </c>
      <c r="B102" s="140">
        <v>93188</v>
      </c>
      <c r="C102" s="182" t="s">
        <v>760</v>
      </c>
      <c r="D102" s="144" t="s">
        <v>186</v>
      </c>
      <c r="E102" s="153" t="s">
        <v>11</v>
      </c>
      <c r="F102" s="163">
        <v>1.6</v>
      </c>
      <c r="G102" s="92">
        <v>49.16</v>
      </c>
      <c r="H102" s="92">
        <v>19.12</v>
      </c>
      <c r="I102" s="230">
        <f t="shared" si="15"/>
        <v>78.66</v>
      </c>
      <c r="J102" s="230">
        <f t="shared" si="16"/>
        <v>30.59</v>
      </c>
      <c r="K102" s="230">
        <f t="shared" si="17"/>
        <v>109.25</v>
      </c>
      <c r="O102" s="23"/>
      <c r="P102" s="25"/>
      <c r="Q102" s="23"/>
      <c r="R102" s="25"/>
      <c r="S102" s="23"/>
      <c r="T102" s="23"/>
      <c r="U102" s="24"/>
    </row>
    <row r="103" spans="1:21" s="42" customFormat="1" x14ac:dyDescent="0.2">
      <c r="A103" s="140" t="s">
        <v>33</v>
      </c>
      <c r="B103" s="140">
        <v>93358</v>
      </c>
      <c r="C103" s="182" t="s">
        <v>761</v>
      </c>
      <c r="D103" s="144" t="s">
        <v>248</v>
      </c>
      <c r="E103" s="153" t="s">
        <v>11</v>
      </c>
      <c r="F103" s="163">
        <v>11.96</v>
      </c>
      <c r="G103" s="92">
        <v>20.260000000000002</v>
      </c>
      <c r="H103" s="92">
        <v>60.79</v>
      </c>
      <c r="I103" s="230">
        <f t="shared" si="15"/>
        <v>242.31</v>
      </c>
      <c r="J103" s="230">
        <f t="shared" si="16"/>
        <v>727.05</v>
      </c>
      <c r="K103" s="230">
        <f t="shared" si="17"/>
        <v>969.3599999999999</v>
      </c>
      <c r="O103" s="23"/>
      <c r="P103" s="25"/>
      <c r="Q103" s="23"/>
      <c r="R103" s="25"/>
      <c r="S103" s="23"/>
      <c r="T103" s="23"/>
      <c r="U103" s="24"/>
    </row>
    <row r="104" spans="1:21" s="42" customFormat="1" ht="25.5" x14ac:dyDescent="0.2">
      <c r="A104" s="140" t="s">
        <v>34</v>
      </c>
      <c r="B104" s="140">
        <v>44115</v>
      </c>
      <c r="C104" s="182" t="s">
        <v>762</v>
      </c>
      <c r="D104" s="144" t="s">
        <v>766</v>
      </c>
      <c r="E104" s="153" t="s">
        <v>11</v>
      </c>
      <c r="F104" s="163">
        <v>153.4</v>
      </c>
      <c r="G104" s="92">
        <v>12.99</v>
      </c>
      <c r="H104" s="92">
        <v>9.8000000000000007</v>
      </c>
      <c r="I104" s="230">
        <f t="shared" si="15"/>
        <v>1992.67</v>
      </c>
      <c r="J104" s="230">
        <f t="shared" si="16"/>
        <v>1503.32</v>
      </c>
      <c r="K104" s="230">
        <f t="shared" si="17"/>
        <v>3495.99</v>
      </c>
      <c r="O104" s="23"/>
      <c r="P104" s="25"/>
      <c r="Q104" s="23"/>
      <c r="R104" s="25"/>
      <c r="S104" s="23"/>
      <c r="T104" s="23"/>
      <c r="U104" s="24"/>
    </row>
    <row r="105" spans="1:21" s="42" customFormat="1" x14ac:dyDescent="0.2">
      <c r="A105" s="140" t="s">
        <v>34</v>
      </c>
      <c r="B105" s="140">
        <v>44201</v>
      </c>
      <c r="C105" s="182" t="s">
        <v>763</v>
      </c>
      <c r="D105" s="144" t="s">
        <v>723</v>
      </c>
      <c r="E105" s="153" t="s">
        <v>20</v>
      </c>
      <c r="F105" s="163">
        <v>4.78</v>
      </c>
      <c r="G105" s="92">
        <v>1426.03</v>
      </c>
      <c r="H105" s="92">
        <v>1075.78</v>
      </c>
      <c r="I105" s="230">
        <f t="shared" si="15"/>
        <v>6816.42</v>
      </c>
      <c r="J105" s="230">
        <f t="shared" si="16"/>
        <v>5142.2299999999996</v>
      </c>
      <c r="K105" s="230">
        <f t="shared" si="17"/>
        <v>11958.65</v>
      </c>
      <c r="O105" s="23"/>
      <c r="P105" s="25"/>
      <c r="Q105" s="23"/>
      <c r="R105" s="25"/>
      <c r="S105" s="23"/>
      <c r="T105" s="23"/>
      <c r="U105" s="24"/>
    </row>
    <row r="106" spans="1:21" s="42" customFormat="1" x14ac:dyDescent="0.2">
      <c r="A106" s="140" t="s">
        <v>34</v>
      </c>
      <c r="B106" s="140">
        <v>679523</v>
      </c>
      <c r="C106" s="182" t="s">
        <v>764</v>
      </c>
      <c r="D106" s="144" t="s">
        <v>249</v>
      </c>
      <c r="E106" s="153" t="s">
        <v>11</v>
      </c>
      <c r="F106" s="163">
        <v>76.7</v>
      </c>
      <c r="G106" s="92">
        <v>56.79</v>
      </c>
      <c r="H106" s="92">
        <v>61.53</v>
      </c>
      <c r="I106" s="230">
        <f t="shared" si="15"/>
        <v>4355.79</v>
      </c>
      <c r="J106" s="230">
        <f t="shared" si="16"/>
        <v>4719.3500000000004</v>
      </c>
      <c r="K106" s="230">
        <f t="shared" si="17"/>
        <v>9075.14</v>
      </c>
      <c r="O106" s="23"/>
      <c r="P106" s="25"/>
      <c r="Q106" s="23"/>
      <c r="R106" s="25"/>
      <c r="S106" s="23"/>
      <c r="T106" s="23"/>
      <c r="U106" s="24"/>
    </row>
    <row r="107" spans="1:21" s="42" customFormat="1" x14ac:dyDescent="0.2">
      <c r="A107" s="140" t="s">
        <v>34</v>
      </c>
      <c r="B107" s="140">
        <v>551351</v>
      </c>
      <c r="C107" s="182" t="s">
        <v>765</v>
      </c>
      <c r="D107" s="144" t="s">
        <v>247</v>
      </c>
      <c r="E107" s="153" t="s">
        <v>20</v>
      </c>
      <c r="F107" s="163">
        <v>1.1599999999999999</v>
      </c>
      <c r="G107" s="92">
        <v>709.28</v>
      </c>
      <c r="H107" s="92">
        <v>738.23</v>
      </c>
      <c r="I107" s="230">
        <f t="shared" si="15"/>
        <v>822.76</v>
      </c>
      <c r="J107" s="230">
        <f t="shared" si="16"/>
        <v>856.35</v>
      </c>
      <c r="K107" s="230">
        <f t="shared" si="17"/>
        <v>1679.1100000000001</v>
      </c>
      <c r="L107" s="24"/>
      <c r="O107" s="23"/>
      <c r="P107" s="25"/>
      <c r="Q107" s="23"/>
      <c r="R107" s="25"/>
      <c r="S107" s="23"/>
      <c r="T107" s="23"/>
      <c r="U107" s="24"/>
    </row>
    <row r="108" spans="1:21" s="42" customFormat="1" ht="15.75" customHeight="1" x14ac:dyDescent="0.2">
      <c r="A108" s="183"/>
      <c r="B108" s="170"/>
      <c r="C108" s="263" t="s">
        <v>193</v>
      </c>
      <c r="D108" s="264"/>
      <c r="E108" s="264"/>
      <c r="F108" s="264"/>
      <c r="G108" s="97"/>
      <c r="H108" s="242"/>
      <c r="I108" s="244">
        <f>SUM(I90:I107)</f>
        <v>41394.620000000003</v>
      </c>
      <c r="J108" s="247">
        <f>SUM(J90:J107)</f>
        <v>27276.54</v>
      </c>
      <c r="K108" s="244">
        <f>SUM(K90:K107)</f>
        <v>68671.16</v>
      </c>
      <c r="L108" s="24"/>
      <c r="T108" s="23"/>
    </row>
    <row r="109" spans="1:21" s="42" customFormat="1" ht="15" customHeight="1" x14ac:dyDescent="0.2">
      <c r="A109" s="184"/>
      <c r="B109" s="168"/>
      <c r="C109" s="172" t="s">
        <v>101</v>
      </c>
      <c r="D109" s="160" t="s">
        <v>100</v>
      </c>
      <c r="E109" s="137"/>
      <c r="F109" s="185"/>
      <c r="G109" s="98"/>
      <c r="H109" s="98"/>
      <c r="I109" s="185"/>
      <c r="J109" s="185"/>
      <c r="K109" s="232"/>
      <c r="O109" s="23"/>
      <c r="P109" s="25"/>
      <c r="Q109" s="23"/>
      <c r="R109" s="25"/>
      <c r="S109" s="23"/>
      <c r="T109" s="23"/>
      <c r="U109" s="24"/>
    </row>
    <row r="110" spans="1:21" s="42" customFormat="1" ht="15" customHeight="1" x14ac:dyDescent="0.2">
      <c r="A110" s="173"/>
      <c r="B110" s="174"/>
      <c r="C110" s="175" t="s">
        <v>103</v>
      </c>
      <c r="D110" s="176" t="s">
        <v>167</v>
      </c>
      <c r="E110" s="177"/>
      <c r="F110" s="178"/>
      <c r="G110" s="96"/>
      <c r="H110" s="96"/>
      <c r="I110" s="178"/>
      <c r="J110" s="178"/>
      <c r="K110" s="231"/>
      <c r="T110" s="23"/>
    </row>
    <row r="111" spans="1:21" s="42" customFormat="1" ht="38.25" x14ac:dyDescent="0.2">
      <c r="A111" s="186" t="s">
        <v>33</v>
      </c>
      <c r="B111" s="187">
        <v>97650</v>
      </c>
      <c r="C111" s="182" t="s">
        <v>455</v>
      </c>
      <c r="D111" s="145" t="s">
        <v>269</v>
      </c>
      <c r="E111" s="153" t="s">
        <v>51</v>
      </c>
      <c r="F111" s="154">
        <v>10</v>
      </c>
      <c r="G111" s="91">
        <v>1177.02</v>
      </c>
      <c r="H111" s="91">
        <v>662.07</v>
      </c>
      <c r="I111" s="229">
        <f t="shared" ref="I111:I117" si="18">ROUND((F111*G111),2)</f>
        <v>11770.2</v>
      </c>
      <c r="J111" s="229">
        <f t="shared" ref="J111:J117" si="19">ROUND((F111*H111),2)</f>
        <v>6620.7</v>
      </c>
      <c r="K111" s="229">
        <f t="shared" ref="K111:K117" si="20">SUM(I111:J111)</f>
        <v>18390.900000000001</v>
      </c>
      <c r="O111" s="23"/>
      <c r="P111" s="25"/>
      <c r="Q111" s="23"/>
      <c r="R111" s="25"/>
      <c r="S111" s="23"/>
      <c r="T111" s="23"/>
      <c r="U111" s="24"/>
    </row>
    <row r="112" spans="1:21" s="42" customFormat="1" ht="25.5" x14ac:dyDescent="0.2">
      <c r="A112" s="186" t="s">
        <v>33</v>
      </c>
      <c r="B112" s="187">
        <v>94226</v>
      </c>
      <c r="C112" s="182" t="s">
        <v>456</v>
      </c>
      <c r="D112" s="145" t="s">
        <v>771</v>
      </c>
      <c r="E112" s="153" t="s">
        <v>19</v>
      </c>
      <c r="F112" s="154">
        <v>360.71</v>
      </c>
      <c r="G112" s="91">
        <v>16.79</v>
      </c>
      <c r="H112" s="91">
        <v>6.53</v>
      </c>
      <c r="I112" s="229">
        <f>ROUND((F112*G112),2)</f>
        <v>6056.32</v>
      </c>
      <c r="J112" s="229">
        <f>ROUND((F112*H112),2)</f>
        <v>2355.44</v>
      </c>
      <c r="K112" s="229">
        <f>SUM(I112:J112)</f>
        <v>8411.76</v>
      </c>
      <c r="O112" s="23"/>
      <c r="P112" s="25"/>
      <c r="Q112" s="23"/>
      <c r="R112" s="25"/>
      <c r="S112" s="23"/>
      <c r="T112" s="23"/>
      <c r="U112" s="24"/>
    </row>
    <row r="113" spans="1:21" s="42" customFormat="1" ht="38.25" x14ac:dyDescent="0.2">
      <c r="A113" s="186" t="s">
        <v>33</v>
      </c>
      <c r="B113" s="187">
        <v>92543</v>
      </c>
      <c r="C113" s="182" t="s">
        <v>457</v>
      </c>
      <c r="D113" s="145" t="s">
        <v>163</v>
      </c>
      <c r="E113" s="141" t="s">
        <v>19</v>
      </c>
      <c r="F113" s="154">
        <v>431.71</v>
      </c>
      <c r="G113" s="91">
        <v>13.22</v>
      </c>
      <c r="H113" s="91">
        <v>3.51</v>
      </c>
      <c r="I113" s="229">
        <f t="shared" si="18"/>
        <v>5707.21</v>
      </c>
      <c r="J113" s="229">
        <f t="shared" si="19"/>
        <v>1515.3</v>
      </c>
      <c r="K113" s="229">
        <f t="shared" si="20"/>
        <v>7222.51</v>
      </c>
      <c r="O113" s="23"/>
      <c r="P113" s="25"/>
      <c r="Q113" s="23"/>
      <c r="R113" s="25"/>
      <c r="S113" s="23"/>
      <c r="T113" s="23"/>
      <c r="U113" s="24"/>
    </row>
    <row r="114" spans="1:21" s="42" customFormat="1" ht="25.5" customHeight="1" x14ac:dyDescent="0.2">
      <c r="A114" s="186" t="s">
        <v>33</v>
      </c>
      <c r="B114" s="187">
        <v>94207</v>
      </c>
      <c r="C114" s="182" t="s">
        <v>458</v>
      </c>
      <c r="D114" s="145" t="s">
        <v>767</v>
      </c>
      <c r="E114" s="141" t="s">
        <v>19</v>
      </c>
      <c r="F114" s="154">
        <v>431.71</v>
      </c>
      <c r="G114" s="91">
        <v>48.41</v>
      </c>
      <c r="H114" s="91">
        <v>4.79</v>
      </c>
      <c r="I114" s="229">
        <f t="shared" si="18"/>
        <v>20899.080000000002</v>
      </c>
      <c r="J114" s="229">
        <f t="shared" si="19"/>
        <v>2067.89</v>
      </c>
      <c r="K114" s="229">
        <f t="shared" si="20"/>
        <v>22966.97</v>
      </c>
      <c r="O114" s="23"/>
      <c r="P114" s="25"/>
      <c r="Q114" s="23"/>
      <c r="R114" s="25"/>
      <c r="S114" s="23"/>
      <c r="T114" s="23"/>
      <c r="U114" s="24"/>
    </row>
    <row r="115" spans="1:21" s="42" customFormat="1" ht="25.5" x14ac:dyDescent="0.2">
      <c r="A115" s="186" t="s">
        <v>34</v>
      </c>
      <c r="B115" s="187">
        <v>165120</v>
      </c>
      <c r="C115" s="182" t="s">
        <v>459</v>
      </c>
      <c r="D115" s="145" t="s">
        <v>397</v>
      </c>
      <c r="E115" s="141" t="s">
        <v>11</v>
      </c>
      <c r="F115" s="154">
        <v>9</v>
      </c>
      <c r="G115" s="91">
        <v>30.24</v>
      </c>
      <c r="H115" s="91">
        <v>9.5500000000000007</v>
      </c>
      <c r="I115" s="229">
        <f>ROUND((F115*G115),2)</f>
        <v>272.16000000000003</v>
      </c>
      <c r="J115" s="229">
        <f>ROUND((F115*H115),2)</f>
        <v>85.95</v>
      </c>
      <c r="K115" s="229">
        <f>SUM(I115:J115)</f>
        <v>358.11</v>
      </c>
      <c r="O115" s="23"/>
      <c r="P115" s="25"/>
      <c r="Q115" s="23"/>
      <c r="R115" s="25"/>
      <c r="S115" s="23"/>
      <c r="T115" s="23"/>
      <c r="U115" s="24"/>
    </row>
    <row r="116" spans="1:21" s="42" customFormat="1" ht="25.5" x14ac:dyDescent="0.2">
      <c r="A116" s="186" t="s">
        <v>33</v>
      </c>
      <c r="B116" s="187">
        <v>94223</v>
      </c>
      <c r="C116" s="182" t="s">
        <v>524</v>
      </c>
      <c r="D116" s="145" t="s">
        <v>270</v>
      </c>
      <c r="E116" s="141" t="s">
        <v>19</v>
      </c>
      <c r="F116" s="154">
        <v>82.5</v>
      </c>
      <c r="G116" s="91">
        <v>87.17</v>
      </c>
      <c r="H116" s="91">
        <v>2.7</v>
      </c>
      <c r="I116" s="229">
        <f t="shared" si="18"/>
        <v>7191.53</v>
      </c>
      <c r="J116" s="229">
        <f t="shared" si="19"/>
        <v>222.75</v>
      </c>
      <c r="K116" s="229">
        <f t="shared" si="20"/>
        <v>7414.28</v>
      </c>
      <c r="O116" s="23"/>
      <c r="P116" s="25"/>
      <c r="Q116" s="23"/>
      <c r="R116" s="25"/>
      <c r="S116" s="23"/>
      <c r="T116" s="23"/>
      <c r="U116" s="24"/>
    </row>
    <row r="117" spans="1:21" s="42" customFormat="1" ht="25.5" x14ac:dyDescent="0.2">
      <c r="A117" s="186" t="s">
        <v>33</v>
      </c>
      <c r="B117" s="187">
        <v>94227</v>
      </c>
      <c r="C117" s="182" t="s">
        <v>770</v>
      </c>
      <c r="D117" s="145" t="s">
        <v>168</v>
      </c>
      <c r="E117" s="141" t="s">
        <v>11</v>
      </c>
      <c r="F117" s="154">
        <v>11.06</v>
      </c>
      <c r="G117" s="91">
        <v>107.65</v>
      </c>
      <c r="H117" s="91">
        <v>11.96</v>
      </c>
      <c r="I117" s="229">
        <f t="shared" si="18"/>
        <v>1190.6099999999999</v>
      </c>
      <c r="J117" s="229">
        <f t="shared" si="19"/>
        <v>132.28</v>
      </c>
      <c r="K117" s="229">
        <f t="shared" si="20"/>
        <v>1322.8899999999999</v>
      </c>
      <c r="O117" s="23"/>
      <c r="P117" s="25"/>
      <c r="Q117" s="23"/>
      <c r="R117" s="25"/>
      <c r="S117" s="23"/>
      <c r="T117" s="23"/>
      <c r="U117" s="24"/>
    </row>
    <row r="118" spans="1:21" s="42" customFormat="1" ht="38.25" x14ac:dyDescent="0.2">
      <c r="A118" s="140" t="s">
        <v>33</v>
      </c>
      <c r="B118" s="140">
        <v>100434</v>
      </c>
      <c r="C118" s="182" t="s">
        <v>989</v>
      </c>
      <c r="D118" s="144" t="s">
        <v>209</v>
      </c>
      <c r="E118" s="141" t="s">
        <v>11</v>
      </c>
      <c r="F118" s="163">
        <v>88.07</v>
      </c>
      <c r="G118" s="92">
        <v>55.62</v>
      </c>
      <c r="H118" s="92">
        <v>7.59</v>
      </c>
      <c r="I118" s="230">
        <f>ROUND((F118*G118),2)</f>
        <v>4898.45</v>
      </c>
      <c r="J118" s="230">
        <f>ROUND((F118*H118),2)</f>
        <v>668.45</v>
      </c>
      <c r="K118" s="230">
        <f>SUM(I118:J118)</f>
        <v>5566.9</v>
      </c>
      <c r="L118" s="24"/>
      <c r="O118" s="23"/>
      <c r="P118" s="25"/>
      <c r="Q118" s="23"/>
      <c r="R118" s="25"/>
      <c r="S118" s="23"/>
      <c r="T118" s="23"/>
      <c r="U118" s="24"/>
    </row>
    <row r="119" spans="1:21" s="42" customFormat="1" ht="15" customHeight="1" x14ac:dyDescent="0.2">
      <c r="A119" s="173"/>
      <c r="B119" s="174"/>
      <c r="C119" s="175" t="s">
        <v>446</v>
      </c>
      <c r="D119" s="176" t="s">
        <v>398</v>
      </c>
      <c r="E119" s="177"/>
      <c r="F119" s="178"/>
      <c r="G119" s="96"/>
      <c r="H119" s="96"/>
      <c r="I119" s="178"/>
      <c r="J119" s="178"/>
      <c r="K119" s="231"/>
      <c r="L119" s="24"/>
      <c r="T119" s="23"/>
    </row>
    <row r="120" spans="1:21" s="42" customFormat="1" ht="38.25" x14ac:dyDescent="0.2">
      <c r="A120" s="186" t="s">
        <v>33</v>
      </c>
      <c r="B120" s="187">
        <v>92543</v>
      </c>
      <c r="C120" s="182" t="s">
        <v>451</v>
      </c>
      <c r="D120" s="145" t="s">
        <v>164</v>
      </c>
      <c r="E120" s="141" t="s">
        <v>19</v>
      </c>
      <c r="F120" s="154">
        <v>14.49</v>
      </c>
      <c r="G120" s="91">
        <v>40.65</v>
      </c>
      <c r="H120" s="91">
        <v>17.149999999999999</v>
      </c>
      <c r="I120" s="229">
        <f>ROUND((F120*G120),2)</f>
        <v>589.02</v>
      </c>
      <c r="J120" s="229">
        <f>ROUND((F120*H120),2)</f>
        <v>248.5</v>
      </c>
      <c r="K120" s="229">
        <f>SUM(I120:J120)</f>
        <v>837.52</v>
      </c>
      <c r="O120" s="23"/>
      <c r="P120" s="25"/>
      <c r="Q120" s="23"/>
      <c r="R120" s="25"/>
      <c r="S120" s="23"/>
      <c r="T120" s="23"/>
      <c r="U120" s="24"/>
    </row>
    <row r="121" spans="1:21" s="42" customFormat="1" ht="38.25" x14ac:dyDescent="0.2">
      <c r="A121" s="186" t="s">
        <v>33</v>
      </c>
      <c r="B121" s="187">
        <v>94207</v>
      </c>
      <c r="C121" s="182" t="s">
        <v>452</v>
      </c>
      <c r="D121" s="145" t="s">
        <v>165</v>
      </c>
      <c r="E121" s="141" t="s">
        <v>19</v>
      </c>
      <c r="F121" s="154">
        <v>14.49</v>
      </c>
      <c r="G121" s="91">
        <v>48.41</v>
      </c>
      <c r="H121" s="91">
        <v>4.79</v>
      </c>
      <c r="I121" s="229">
        <f>ROUND((F121*G121),2)</f>
        <v>701.46</v>
      </c>
      <c r="J121" s="229">
        <f>ROUND((F121*H121),2)</f>
        <v>69.41</v>
      </c>
      <c r="K121" s="229">
        <f>SUM(I121:J121)</f>
        <v>770.87</v>
      </c>
      <c r="O121" s="23"/>
      <c r="P121" s="25"/>
      <c r="Q121" s="23"/>
      <c r="R121" s="25"/>
      <c r="S121" s="23"/>
      <c r="T121" s="23"/>
      <c r="U121" s="24"/>
    </row>
    <row r="122" spans="1:21" s="42" customFormat="1" ht="25.5" x14ac:dyDescent="0.2">
      <c r="A122" s="186" t="s">
        <v>33</v>
      </c>
      <c r="B122" s="187">
        <v>94231</v>
      </c>
      <c r="C122" s="182" t="s">
        <v>453</v>
      </c>
      <c r="D122" s="145" t="s">
        <v>181</v>
      </c>
      <c r="E122" s="141" t="s">
        <v>11</v>
      </c>
      <c r="F122" s="154">
        <v>7.6</v>
      </c>
      <c r="G122" s="91">
        <v>62.64</v>
      </c>
      <c r="H122" s="91">
        <v>6.19</v>
      </c>
      <c r="I122" s="229">
        <f>ROUND((F122*G122),2)</f>
        <v>476.06</v>
      </c>
      <c r="J122" s="229">
        <f>ROUND((F122*H122),2)</f>
        <v>47.04</v>
      </c>
      <c r="K122" s="229">
        <f>SUM(I122:J122)</f>
        <v>523.1</v>
      </c>
      <c r="O122" s="23"/>
      <c r="P122" s="25"/>
      <c r="Q122" s="23"/>
      <c r="R122" s="25"/>
      <c r="S122" s="23"/>
      <c r="T122" s="23"/>
      <c r="U122" s="24"/>
    </row>
    <row r="123" spans="1:21" s="42" customFormat="1" ht="25.5" x14ac:dyDescent="0.2">
      <c r="A123" s="186" t="s">
        <v>33</v>
      </c>
      <c r="B123" s="187">
        <v>94227</v>
      </c>
      <c r="C123" s="182" t="s">
        <v>454</v>
      </c>
      <c r="D123" s="145" t="s">
        <v>168</v>
      </c>
      <c r="E123" s="141" t="s">
        <v>11</v>
      </c>
      <c r="F123" s="154">
        <v>7.5</v>
      </c>
      <c r="G123" s="91">
        <v>107.65</v>
      </c>
      <c r="H123" s="91">
        <v>11.96</v>
      </c>
      <c r="I123" s="229">
        <f>ROUND((F123*G123),2)</f>
        <v>807.38</v>
      </c>
      <c r="J123" s="229">
        <f>ROUND((F123*H123),2)</f>
        <v>89.7</v>
      </c>
      <c r="K123" s="229">
        <f>SUM(I123:J123)</f>
        <v>897.08</v>
      </c>
      <c r="O123" s="23"/>
      <c r="P123" s="25"/>
      <c r="Q123" s="23"/>
      <c r="R123" s="25"/>
      <c r="S123" s="23"/>
      <c r="T123" s="23"/>
      <c r="U123" s="24"/>
    </row>
    <row r="124" spans="1:21" s="42" customFormat="1" ht="15" customHeight="1" x14ac:dyDescent="0.2">
      <c r="A124" s="188"/>
      <c r="B124" s="188"/>
      <c r="C124" s="189" t="s">
        <v>732</v>
      </c>
      <c r="D124" s="190" t="s">
        <v>166</v>
      </c>
      <c r="E124" s="191"/>
      <c r="F124" s="192"/>
      <c r="G124" s="99"/>
      <c r="H124" s="99"/>
      <c r="I124" s="233"/>
      <c r="J124" s="233"/>
      <c r="K124" s="234"/>
      <c r="L124" s="24"/>
      <c r="T124" s="23"/>
    </row>
    <row r="125" spans="1:21" s="42" customFormat="1" ht="25.5" x14ac:dyDescent="0.2">
      <c r="A125" s="186" t="s">
        <v>33</v>
      </c>
      <c r="B125" s="187">
        <v>92610</v>
      </c>
      <c r="C125" s="182" t="s">
        <v>733</v>
      </c>
      <c r="D125" s="145" t="s">
        <v>175</v>
      </c>
      <c r="E125" s="153" t="s">
        <v>51</v>
      </c>
      <c r="F125" s="154">
        <v>3</v>
      </c>
      <c r="G125" s="91">
        <v>1680.27</v>
      </c>
      <c r="H125" s="91">
        <v>207.68</v>
      </c>
      <c r="I125" s="229">
        <f t="shared" ref="I125:I130" si="21">ROUND((F125*G125),2)</f>
        <v>5040.8100000000004</v>
      </c>
      <c r="J125" s="229">
        <f t="shared" ref="J125:J130" si="22">ROUND((F125*H125),2)</f>
        <v>623.04</v>
      </c>
      <c r="K125" s="229">
        <f t="shared" ref="K125:K130" si="23">SUM(I125:J125)</f>
        <v>5663.85</v>
      </c>
      <c r="O125" s="23"/>
      <c r="P125" s="25"/>
      <c r="Q125" s="23"/>
      <c r="R125" s="25"/>
      <c r="S125" s="23"/>
      <c r="T125" s="23"/>
      <c r="U125" s="24"/>
    </row>
    <row r="126" spans="1:21" s="42" customFormat="1" ht="25.5" x14ac:dyDescent="0.2">
      <c r="A126" s="186" t="s">
        <v>33</v>
      </c>
      <c r="B126" s="187">
        <v>92580</v>
      </c>
      <c r="C126" s="182" t="s">
        <v>734</v>
      </c>
      <c r="D126" s="145" t="s">
        <v>178</v>
      </c>
      <c r="E126" s="153" t="s">
        <v>19</v>
      </c>
      <c r="F126" s="154">
        <v>35.71</v>
      </c>
      <c r="G126" s="91">
        <v>67.83</v>
      </c>
      <c r="H126" s="91">
        <v>5.9</v>
      </c>
      <c r="I126" s="229">
        <f t="shared" si="21"/>
        <v>2422.21</v>
      </c>
      <c r="J126" s="229">
        <f t="shared" si="22"/>
        <v>210.69</v>
      </c>
      <c r="K126" s="229">
        <f t="shared" si="23"/>
        <v>2632.9</v>
      </c>
      <c r="O126" s="23"/>
      <c r="P126" s="25"/>
      <c r="Q126" s="23"/>
      <c r="R126" s="25"/>
      <c r="S126" s="23"/>
      <c r="T126" s="23"/>
      <c r="U126" s="24"/>
    </row>
    <row r="127" spans="1:21" s="42" customFormat="1" ht="25.5" x14ac:dyDescent="0.2">
      <c r="A127" s="186" t="s">
        <v>33</v>
      </c>
      <c r="B127" s="187">
        <v>94216</v>
      </c>
      <c r="C127" s="182" t="s">
        <v>735</v>
      </c>
      <c r="D127" s="145" t="s">
        <v>768</v>
      </c>
      <c r="E127" s="141" t="s">
        <v>19</v>
      </c>
      <c r="F127" s="154">
        <v>104.09</v>
      </c>
      <c r="G127" s="91">
        <v>276.54000000000002</v>
      </c>
      <c r="H127" s="91">
        <v>2.79</v>
      </c>
      <c r="I127" s="229">
        <f t="shared" si="21"/>
        <v>28785.05</v>
      </c>
      <c r="J127" s="229">
        <f t="shared" si="22"/>
        <v>290.41000000000003</v>
      </c>
      <c r="K127" s="229">
        <f t="shared" si="23"/>
        <v>29075.46</v>
      </c>
      <c r="O127" s="23"/>
      <c r="P127" s="25"/>
      <c r="Q127" s="23"/>
      <c r="R127" s="25"/>
      <c r="S127" s="23"/>
      <c r="T127" s="23"/>
      <c r="U127" s="24"/>
    </row>
    <row r="128" spans="1:21" s="42" customFormat="1" x14ac:dyDescent="0.2">
      <c r="A128" s="186" t="s">
        <v>194</v>
      </c>
      <c r="B128" s="187" t="s">
        <v>495</v>
      </c>
      <c r="C128" s="182" t="s">
        <v>736</v>
      </c>
      <c r="D128" s="145" t="s">
        <v>206</v>
      </c>
      <c r="E128" s="141" t="s">
        <v>11</v>
      </c>
      <c r="F128" s="154">
        <v>24.65</v>
      </c>
      <c r="G128" s="91">
        <v>134.19999999999999</v>
      </c>
      <c r="H128" s="91">
        <v>10.1</v>
      </c>
      <c r="I128" s="229">
        <f t="shared" si="21"/>
        <v>3308.03</v>
      </c>
      <c r="J128" s="229">
        <f t="shared" si="22"/>
        <v>248.97</v>
      </c>
      <c r="K128" s="229">
        <f t="shared" si="23"/>
        <v>3557</v>
      </c>
      <c r="O128" s="23"/>
      <c r="P128" s="25"/>
      <c r="Q128" s="23"/>
      <c r="R128" s="25"/>
      <c r="S128" s="23"/>
      <c r="T128" s="23"/>
      <c r="U128" s="24"/>
    </row>
    <row r="129" spans="1:21" s="42" customFormat="1" ht="25.5" x14ac:dyDescent="0.2">
      <c r="A129" s="186" t="s">
        <v>33</v>
      </c>
      <c r="B129" s="187">
        <v>94227</v>
      </c>
      <c r="C129" s="182" t="s">
        <v>737</v>
      </c>
      <c r="D129" s="145" t="s">
        <v>769</v>
      </c>
      <c r="E129" s="141" t="s">
        <v>11</v>
      </c>
      <c r="F129" s="154">
        <v>13.64</v>
      </c>
      <c r="G129" s="91">
        <v>107.65</v>
      </c>
      <c r="H129" s="91">
        <v>11.96</v>
      </c>
      <c r="I129" s="229">
        <f t="shared" si="21"/>
        <v>1468.35</v>
      </c>
      <c r="J129" s="229">
        <f t="shared" si="22"/>
        <v>163.13</v>
      </c>
      <c r="K129" s="229">
        <f t="shared" si="23"/>
        <v>1631.48</v>
      </c>
      <c r="O129" s="23"/>
      <c r="P129" s="25"/>
      <c r="Q129" s="23"/>
      <c r="R129" s="25"/>
      <c r="S129" s="23"/>
      <c r="T129" s="23"/>
      <c r="U129" s="24"/>
    </row>
    <row r="130" spans="1:21" s="42" customFormat="1" ht="38.25" x14ac:dyDescent="0.2">
      <c r="A130" s="150" t="s">
        <v>33</v>
      </c>
      <c r="B130" s="151">
        <v>100766</v>
      </c>
      <c r="C130" s="182" t="s">
        <v>738</v>
      </c>
      <c r="D130" s="181" t="s">
        <v>203</v>
      </c>
      <c r="E130" s="153" t="s">
        <v>179</v>
      </c>
      <c r="F130" s="154">
        <v>36.9</v>
      </c>
      <c r="G130" s="91">
        <v>20.78</v>
      </c>
      <c r="H130" s="91">
        <v>1.32</v>
      </c>
      <c r="I130" s="229">
        <f t="shared" si="21"/>
        <v>766.78</v>
      </c>
      <c r="J130" s="229">
        <f t="shared" si="22"/>
        <v>48.71</v>
      </c>
      <c r="K130" s="229">
        <f t="shared" si="23"/>
        <v>815.49</v>
      </c>
      <c r="O130" s="23"/>
      <c r="P130" s="25"/>
      <c r="Q130" s="23"/>
      <c r="R130" s="25"/>
      <c r="S130" s="23"/>
      <c r="T130" s="23"/>
      <c r="U130" s="24"/>
    </row>
    <row r="131" spans="1:21" s="42" customFormat="1" ht="15" customHeight="1" x14ac:dyDescent="0.2">
      <c r="A131" s="173"/>
      <c r="B131" s="174"/>
      <c r="C131" s="175" t="s">
        <v>525</v>
      </c>
      <c r="D131" s="176" t="s">
        <v>352</v>
      </c>
      <c r="E131" s="177"/>
      <c r="F131" s="178"/>
      <c r="G131" s="96"/>
      <c r="H131" s="96"/>
      <c r="I131" s="178"/>
      <c r="J131" s="178"/>
      <c r="K131" s="231"/>
      <c r="T131" s="23"/>
    </row>
    <row r="132" spans="1:21" s="42" customFormat="1" ht="38.25" x14ac:dyDescent="0.2">
      <c r="A132" s="150" t="s">
        <v>33</v>
      </c>
      <c r="B132" s="151">
        <v>100766</v>
      </c>
      <c r="C132" s="182" t="s">
        <v>526</v>
      </c>
      <c r="D132" s="181" t="s">
        <v>203</v>
      </c>
      <c r="E132" s="153" t="s">
        <v>179</v>
      </c>
      <c r="F132" s="154">
        <v>98.4</v>
      </c>
      <c r="G132" s="91">
        <v>20.78</v>
      </c>
      <c r="H132" s="91">
        <v>1.32</v>
      </c>
      <c r="I132" s="229">
        <f>ROUND((F132*G132),2)</f>
        <v>2044.75</v>
      </c>
      <c r="J132" s="229">
        <f>ROUND((F132*H132),2)</f>
        <v>129.88999999999999</v>
      </c>
      <c r="K132" s="229">
        <f>SUM(I132:J132)</f>
        <v>2174.64</v>
      </c>
      <c r="O132" s="23"/>
      <c r="P132" s="25"/>
      <c r="Q132" s="23"/>
      <c r="R132" s="25"/>
      <c r="S132" s="23"/>
      <c r="T132" s="23"/>
      <c r="U132" s="24"/>
    </row>
    <row r="133" spans="1:21" s="42" customFormat="1" ht="38.25" x14ac:dyDescent="0.2">
      <c r="A133" s="150" t="s">
        <v>33</v>
      </c>
      <c r="B133" s="151">
        <v>100764</v>
      </c>
      <c r="C133" s="182" t="s">
        <v>527</v>
      </c>
      <c r="D133" s="181" t="s">
        <v>353</v>
      </c>
      <c r="E133" s="153" t="s">
        <v>179</v>
      </c>
      <c r="F133" s="154">
        <v>73.239999999999995</v>
      </c>
      <c r="G133" s="91">
        <v>19.170000000000002</v>
      </c>
      <c r="H133" s="91">
        <v>2.62</v>
      </c>
      <c r="I133" s="229">
        <f>ROUND((F133*G133),2)</f>
        <v>1404.01</v>
      </c>
      <c r="J133" s="229">
        <f>ROUND((F133*H133),2)</f>
        <v>191.89</v>
      </c>
      <c r="K133" s="229">
        <f>SUM(I133:J133)</f>
        <v>1595.9</v>
      </c>
      <c r="O133" s="23"/>
      <c r="P133" s="25"/>
      <c r="Q133" s="23"/>
      <c r="R133" s="25"/>
      <c r="S133" s="23"/>
      <c r="T133" s="23"/>
      <c r="U133" s="24"/>
    </row>
    <row r="134" spans="1:21" s="42" customFormat="1" ht="38.25" x14ac:dyDescent="0.2">
      <c r="A134" s="150" t="s">
        <v>33</v>
      </c>
      <c r="B134" s="151">
        <v>100764</v>
      </c>
      <c r="C134" s="182" t="s">
        <v>528</v>
      </c>
      <c r="D134" s="181" t="s">
        <v>354</v>
      </c>
      <c r="E134" s="153" t="s">
        <v>179</v>
      </c>
      <c r="F134" s="154">
        <v>82.42</v>
      </c>
      <c r="G134" s="91">
        <v>19.170000000000002</v>
      </c>
      <c r="H134" s="91">
        <v>2.62</v>
      </c>
      <c r="I134" s="229">
        <f>ROUND((F134*G134),2)</f>
        <v>1579.99</v>
      </c>
      <c r="J134" s="229">
        <f>ROUND((F134*H134),2)</f>
        <v>215.94</v>
      </c>
      <c r="K134" s="229">
        <f>SUM(I134:J134)</f>
        <v>1795.93</v>
      </c>
      <c r="O134" s="23"/>
      <c r="P134" s="25"/>
      <c r="Q134" s="23"/>
      <c r="R134" s="25"/>
      <c r="S134" s="23"/>
      <c r="T134" s="23"/>
      <c r="U134" s="24"/>
    </row>
    <row r="135" spans="1:21" s="42" customFormat="1" x14ac:dyDescent="0.2">
      <c r="A135" s="140" t="s">
        <v>33</v>
      </c>
      <c r="B135" s="140">
        <v>102176</v>
      </c>
      <c r="C135" s="182" t="s">
        <v>529</v>
      </c>
      <c r="D135" s="144" t="s">
        <v>366</v>
      </c>
      <c r="E135" s="141" t="s">
        <v>19</v>
      </c>
      <c r="F135" s="163">
        <v>10.66</v>
      </c>
      <c r="G135" s="245">
        <v>751.19</v>
      </c>
      <c r="H135" s="245">
        <v>56.55</v>
      </c>
      <c r="I135" s="246">
        <f>ROUND((F135*G135),2)</f>
        <v>8007.69</v>
      </c>
      <c r="J135" s="246">
        <f>ROUND((F135*H135),2)</f>
        <v>602.82000000000005</v>
      </c>
      <c r="K135" s="246">
        <f>SUM(I135:J135)</f>
        <v>8610.51</v>
      </c>
      <c r="L135" s="24"/>
      <c r="O135" s="23"/>
      <c r="P135" s="25"/>
      <c r="Q135" s="23"/>
      <c r="R135" s="25"/>
      <c r="S135" s="23"/>
      <c r="T135" s="23"/>
      <c r="U135" s="24"/>
    </row>
    <row r="136" spans="1:21" s="42" customFormat="1" ht="15" customHeight="1" x14ac:dyDescent="0.2">
      <c r="A136" s="173"/>
      <c r="B136" s="174"/>
      <c r="C136" s="175" t="s">
        <v>530</v>
      </c>
      <c r="D136" s="176" t="s">
        <v>180</v>
      </c>
      <c r="E136" s="177"/>
      <c r="F136" s="178"/>
      <c r="G136" s="96"/>
      <c r="H136" s="96"/>
      <c r="I136" s="178"/>
      <c r="J136" s="178"/>
      <c r="K136" s="231"/>
      <c r="L136" s="24"/>
      <c r="T136" s="23"/>
    </row>
    <row r="137" spans="1:21" s="42" customFormat="1" ht="38.25" x14ac:dyDescent="0.2">
      <c r="A137" s="150" t="s">
        <v>33</v>
      </c>
      <c r="B137" s="151">
        <v>100766</v>
      </c>
      <c r="C137" s="182" t="s">
        <v>531</v>
      </c>
      <c r="D137" s="181" t="s">
        <v>355</v>
      </c>
      <c r="E137" s="153" t="s">
        <v>179</v>
      </c>
      <c r="F137" s="154">
        <v>29.22</v>
      </c>
      <c r="G137" s="91">
        <v>20.78</v>
      </c>
      <c r="H137" s="91">
        <v>1.32</v>
      </c>
      <c r="I137" s="229">
        <f>ROUND((F137*G137),2)</f>
        <v>607.19000000000005</v>
      </c>
      <c r="J137" s="229">
        <f>ROUND((F137*H137),2)</f>
        <v>38.57</v>
      </c>
      <c r="K137" s="229">
        <f>SUM(I137:J137)</f>
        <v>645.7600000000001</v>
      </c>
      <c r="O137" s="23"/>
      <c r="P137" s="25"/>
      <c r="Q137" s="23"/>
      <c r="R137" s="25"/>
      <c r="S137" s="23"/>
      <c r="T137" s="23"/>
      <c r="U137" s="24"/>
    </row>
    <row r="138" spans="1:21" s="42" customFormat="1" ht="38.25" x14ac:dyDescent="0.2">
      <c r="A138" s="150" t="s">
        <v>33</v>
      </c>
      <c r="B138" s="151">
        <v>100764</v>
      </c>
      <c r="C138" s="182" t="s">
        <v>532</v>
      </c>
      <c r="D138" s="181" t="s">
        <v>354</v>
      </c>
      <c r="E138" s="153" t="s">
        <v>179</v>
      </c>
      <c r="F138" s="154">
        <v>50.28</v>
      </c>
      <c r="G138" s="91">
        <v>19.170000000000002</v>
      </c>
      <c r="H138" s="91">
        <v>2.62</v>
      </c>
      <c r="I138" s="229">
        <f>ROUND((F138*G138),2)</f>
        <v>963.87</v>
      </c>
      <c r="J138" s="229">
        <f>ROUND((F138*H138),2)</f>
        <v>131.72999999999999</v>
      </c>
      <c r="K138" s="229">
        <f>SUM(I138:J138)</f>
        <v>1095.5999999999999</v>
      </c>
      <c r="O138" s="23"/>
      <c r="P138" s="25"/>
      <c r="Q138" s="23"/>
      <c r="R138" s="25"/>
      <c r="S138" s="23"/>
      <c r="T138" s="23"/>
      <c r="U138" s="24"/>
    </row>
    <row r="139" spans="1:21" s="42" customFormat="1" ht="38.25" x14ac:dyDescent="0.2">
      <c r="A139" s="186" t="s">
        <v>33</v>
      </c>
      <c r="B139" s="187">
        <v>94207</v>
      </c>
      <c r="C139" s="182" t="s">
        <v>533</v>
      </c>
      <c r="D139" s="145" t="s">
        <v>169</v>
      </c>
      <c r="E139" s="141" t="s">
        <v>19</v>
      </c>
      <c r="F139" s="154">
        <v>5.03</v>
      </c>
      <c r="G139" s="91">
        <v>48.41</v>
      </c>
      <c r="H139" s="91">
        <v>4.79</v>
      </c>
      <c r="I139" s="229">
        <f>ROUND((F139*G139),2)</f>
        <v>243.5</v>
      </c>
      <c r="J139" s="229">
        <f>ROUND((F139*H139),2)</f>
        <v>24.09</v>
      </c>
      <c r="K139" s="229">
        <f>SUM(I139:J139)</f>
        <v>267.58999999999997</v>
      </c>
      <c r="O139" s="23"/>
      <c r="P139" s="25"/>
      <c r="Q139" s="23"/>
      <c r="R139" s="25"/>
      <c r="S139" s="23"/>
      <c r="T139" s="23"/>
      <c r="U139" s="24"/>
    </row>
    <row r="140" spans="1:21" s="42" customFormat="1" ht="25.5" x14ac:dyDescent="0.2">
      <c r="A140" s="186" t="s">
        <v>33</v>
      </c>
      <c r="B140" s="187">
        <v>94231</v>
      </c>
      <c r="C140" s="182" t="s">
        <v>534</v>
      </c>
      <c r="D140" s="145" t="s">
        <v>181</v>
      </c>
      <c r="E140" s="141" t="s">
        <v>11</v>
      </c>
      <c r="F140" s="154">
        <v>4.8499999999999996</v>
      </c>
      <c r="G140" s="91">
        <v>62.64</v>
      </c>
      <c r="H140" s="91">
        <v>6.19</v>
      </c>
      <c r="I140" s="229">
        <f>ROUND((F140*G140),2)</f>
        <v>303.8</v>
      </c>
      <c r="J140" s="229">
        <f>ROUND((F140*H140),2)</f>
        <v>30.02</v>
      </c>
      <c r="K140" s="229">
        <f>SUM(I140:J140)</f>
        <v>333.82</v>
      </c>
      <c r="L140" s="24"/>
      <c r="O140" s="23"/>
      <c r="P140" s="25"/>
      <c r="Q140" s="23"/>
      <c r="R140" s="25"/>
      <c r="S140" s="23"/>
      <c r="T140" s="23"/>
      <c r="U140" s="24"/>
    </row>
    <row r="141" spans="1:21" s="42" customFormat="1" ht="15" customHeight="1" x14ac:dyDescent="0.2">
      <c r="A141" s="173"/>
      <c r="B141" s="174"/>
      <c r="C141" s="175" t="s">
        <v>535</v>
      </c>
      <c r="D141" s="176" t="s">
        <v>191</v>
      </c>
      <c r="E141" s="177"/>
      <c r="F141" s="178"/>
      <c r="G141" s="96"/>
      <c r="H141" s="96"/>
      <c r="I141" s="178"/>
      <c r="J141" s="178"/>
      <c r="K141" s="231"/>
      <c r="T141" s="23"/>
    </row>
    <row r="142" spans="1:21" s="42" customFormat="1" ht="25.5" x14ac:dyDescent="0.2">
      <c r="A142" s="186" t="s">
        <v>33</v>
      </c>
      <c r="B142" s="187">
        <v>92602</v>
      </c>
      <c r="C142" s="182" t="s">
        <v>536</v>
      </c>
      <c r="D142" s="145" t="s">
        <v>192</v>
      </c>
      <c r="E142" s="153" t="s">
        <v>51</v>
      </c>
      <c r="F142" s="154">
        <v>5</v>
      </c>
      <c r="G142" s="91">
        <v>1047.75</v>
      </c>
      <c r="H142" s="91">
        <v>116.41</v>
      </c>
      <c r="I142" s="229">
        <f>ROUND((F142*G142),2)</f>
        <v>5238.75</v>
      </c>
      <c r="J142" s="229">
        <f>ROUND((F142*H142),2)</f>
        <v>582.04999999999995</v>
      </c>
      <c r="K142" s="229">
        <f>SUM(I142:J142)</f>
        <v>5820.8</v>
      </c>
      <c r="O142" s="23"/>
      <c r="P142" s="25"/>
      <c r="Q142" s="23"/>
      <c r="R142" s="25"/>
      <c r="S142" s="23"/>
      <c r="T142" s="23"/>
      <c r="U142" s="24"/>
    </row>
    <row r="143" spans="1:21" s="42" customFormat="1" ht="38.25" x14ac:dyDescent="0.2">
      <c r="A143" s="150" t="s">
        <v>33</v>
      </c>
      <c r="B143" s="151">
        <v>100766</v>
      </c>
      <c r="C143" s="182" t="s">
        <v>537</v>
      </c>
      <c r="D143" s="181" t="s">
        <v>203</v>
      </c>
      <c r="E143" s="153" t="s">
        <v>179</v>
      </c>
      <c r="F143" s="154">
        <v>172.2</v>
      </c>
      <c r="G143" s="91">
        <v>20.78</v>
      </c>
      <c r="H143" s="91">
        <v>1.32</v>
      </c>
      <c r="I143" s="229">
        <f>ROUND((F143*G143),2)</f>
        <v>3578.32</v>
      </c>
      <c r="J143" s="229">
        <f>ROUND((F143*H143),2)</f>
        <v>227.3</v>
      </c>
      <c r="K143" s="229">
        <f>SUM(I143:J143)</f>
        <v>3805.6200000000003</v>
      </c>
      <c r="O143" s="23"/>
      <c r="P143" s="25"/>
      <c r="Q143" s="23"/>
      <c r="R143" s="25"/>
      <c r="S143" s="23"/>
      <c r="T143" s="23"/>
      <c r="U143" s="24"/>
    </row>
    <row r="144" spans="1:21" s="42" customFormat="1" ht="25.5" x14ac:dyDescent="0.2">
      <c r="A144" s="186" t="s">
        <v>33</v>
      </c>
      <c r="B144" s="187">
        <v>92580</v>
      </c>
      <c r="C144" s="182" t="s">
        <v>538</v>
      </c>
      <c r="D144" s="145" t="s">
        <v>178</v>
      </c>
      <c r="E144" s="153" t="s">
        <v>19</v>
      </c>
      <c r="F144" s="154">
        <v>38.26</v>
      </c>
      <c r="G144" s="91">
        <v>67.83</v>
      </c>
      <c r="H144" s="91">
        <v>5.9</v>
      </c>
      <c r="I144" s="229">
        <f>ROUND((F144*G144),2)</f>
        <v>2595.1799999999998</v>
      </c>
      <c r="J144" s="229">
        <f>ROUND((F144*H144),2)</f>
        <v>225.73</v>
      </c>
      <c r="K144" s="229">
        <f>SUM(I144:J144)</f>
        <v>2820.91</v>
      </c>
      <c r="L144" s="24"/>
      <c r="O144" s="23"/>
      <c r="P144" s="25"/>
      <c r="Q144" s="23"/>
      <c r="R144" s="25"/>
      <c r="S144" s="23"/>
      <c r="T144" s="23"/>
      <c r="U144" s="24"/>
    </row>
    <row r="145" spans="1:21" s="42" customFormat="1" ht="38.25" x14ac:dyDescent="0.2">
      <c r="A145" s="186" t="s">
        <v>33</v>
      </c>
      <c r="B145" s="187">
        <v>94207</v>
      </c>
      <c r="C145" s="182" t="s">
        <v>539</v>
      </c>
      <c r="D145" s="145" t="s">
        <v>169</v>
      </c>
      <c r="E145" s="141" t="s">
        <v>19</v>
      </c>
      <c r="F145" s="154">
        <v>38.26</v>
      </c>
      <c r="G145" s="91">
        <v>48.41</v>
      </c>
      <c r="H145" s="91">
        <v>4.79</v>
      </c>
      <c r="I145" s="229">
        <f>ROUND((F145*G145),2)</f>
        <v>1852.17</v>
      </c>
      <c r="J145" s="229">
        <f>ROUND((F145*H145),2)</f>
        <v>183.27</v>
      </c>
      <c r="K145" s="229">
        <f>SUM(I145:J145)</f>
        <v>2035.44</v>
      </c>
      <c r="L145" s="24"/>
      <c r="O145" s="23"/>
      <c r="P145" s="25"/>
      <c r="Q145" s="23"/>
      <c r="R145" s="25"/>
      <c r="S145" s="23"/>
      <c r="T145" s="23"/>
      <c r="U145" s="24"/>
    </row>
    <row r="146" spans="1:21" s="42" customFormat="1" ht="15" customHeight="1" x14ac:dyDescent="0.2">
      <c r="A146" s="173"/>
      <c r="B146" s="174"/>
      <c r="C146" s="175" t="s">
        <v>540</v>
      </c>
      <c r="D146" s="176" t="s">
        <v>846</v>
      </c>
      <c r="E146" s="177"/>
      <c r="F146" s="178"/>
      <c r="G146" s="96"/>
      <c r="H146" s="96"/>
      <c r="I146" s="178"/>
      <c r="J146" s="178"/>
      <c r="K146" s="231"/>
      <c r="T146" s="23"/>
    </row>
    <row r="147" spans="1:21" s="42" customFormat="1" ht="25.5" x14ac:dyDescent="0.2">
      <c r="A147" s="150" t="s">
        <v>33</v>
      </c>
      <c r="B147" s="151">
        <v>96486</v>
      </c>
      <c r="C147" s="182" t="s">
        <v>541</v>
      </c>
      <c r="D147" s="152" t="s">
        <v>887</v>
      </c>
      <c r="E147" s="153" t="s">
        <v>19</v>
      </c>
      <c r="F147" s="154">
        <v>316.77</v>
      </c>
      <c r="G147" s="91">
        <v>101.97</v>
      </c>
      <c r="H147" s="91">
        <v>10.08</v>
      </c>
      <c r="I147" s="229">
        <f t="shared" ref="I147:I152" si="24">ROUND((F147*G147),2)</f>
        <v>32301.040000000001</v>
      </c>
      <c r="J147" s="229">
        <f t="shared" ref="J147:J152" si="25">ROUND((F147*H147),2)</f>
        <v>3193.04</v>
      </c>
      <c r="K147" s="229">
        <f t="shared" ref="K147:K152" si="26">SUM(I147:J147)</f>
        <v>35494.080000000002</v>
      </c>
      <c r="O147" s="23"/>
      <c r="P147" s="25"/>
      <c r="Q147" s="23"/>
      <c r="R147" s="25"/>
      <c r="S147" s="23"/>
      <c r="T147" s="23"/>
      <c r="U147" s="24"/>
    </row>
    <row r="148" spans="1:21" s="42" customFormat="1" x14ac:dyDescent="0.2">
      <c r="A148" s="150" t="s">
        <v>33</v>
      </c>
      <c r="B148" s="151">
        <v>96121</v>
      </c>
      <c r="C148" s="182" t="s">
        <v>542</v>
      </c>
      <c r="D148" s="152" t="s">
        <v>174</v>
      </c>
      <c r="E148" s="153" t="s">
        <v>11</v>
      </c>
      <c r="F148" s="154">
        <v>272.69</v>
      </c>
      <c r="G148" s="91">
        <v>12.69</v>
      </c>
      <c r="H148" s="91">
        <v>1.9</v>
      </c>
      <c r="I148" s="229">
        <f t="shared" si="24"/>
        <v>3460.44</v>
      </c>
      <c r="J148" s="229">
        <f t="shared" si="25"/>
        <v>518.11</v>
      </c>
      <c r="K148" s="229">
        <f t="shared" si="26"/>
        <v>3978.55</v>
      </c>
      <c r="O148" s="23"/>
      <c r="P148" s="25"/>
      <c r="Q148" s="23"/>
      <c r="R148" s="25"/>
      <c r="S148" s="23"/>
      <c r="T148" s="23"/>
      <c r="U148" s="24"/>
    </row>
    <row r="149" spans="1:21" s="42" customFormat="1" ht="25.5" x14ac:dyDescent="0.2">
      <c r="A149" s="150" t="s">
        <v>194</v>
      </c>
      <c r="B149" s="151" t="s">
        <v>847</v>
      </c>
      <c r="C149" s="182" t="s">
        <v>849</v>
      </c>
      <c r="D149" s="152" t="s">
        <v>848</v>
      </c>
      <c r="E149" s="153" t="s">
        <v>19</v>
      </c>
      <c r="F149" s="154">
        <v>52.82</v>
      </c>
      <c r="G149" s="91">
        <v>158.87</v>
      </c>
      <c r="H149" s="91">
        <v>50.17</v>
      </c>
      <c r="I149" s="229">
        <f t="shared" si="24"/>
        <v>8391.51</v>
      </c>
      <c r="J149" s="229">
        <f t="shared" si="25"/>
        <v>2649.98</v>
      </c>
      <c r="K149" s="229">
        <f t="shared" si="26"/>
        <v>11041.49</v>
      </c>
      <c r="O149" s="23"/>
      <c r="P149" s="25"/>
      <c r="Q149" s="23"/>
      <c r="R149" s="25"/>
      <c r="S149" s="23"/>
      <c r="T149" s="23"/>
      <c r="U149" s="24"/>
    </row>
    <row r="150" spans="1:21" s="42" customFormat="1" ht="25.5" x14ac:dyDescent="0.2">
      <c r="A150" s="150" t="s">
        <v>194</v>
      </c>
      <c r="B150" s="151" t="s">
        <v>851</v>
      </c>
      <c r="C150" s="182" t="s">
        <v>850</v>
      </c>
      <c r="D150" s="152" t="s">
        <v>852</v>
      </c>
      <c r="E150" s="153" t="s">
        <v>11</v>
      </c>
      <c r="F150" s="154">
        <v>88.05</v>
      </c>
      <c r="G150" s="91">
        <v>15.06</v>
      </c>
      <c r="H150" s="91">
        <v>1.67</v>
      </c>
      <c r="I150" s="229">
        <f t="shared" si="24"/>
        <v>1326.03</v>
      </c>
      <c r="J150" s="229">
        <f t="shared" si="25"/>
        <v>147.04</v>
      </c>
      <c r="K150" s="229">
        <f t="shared" si="26"/>
        <v>1473.07</v>
      </c>
      <c r="L150" s="24"/>
      <c r="O150" s="23"/>
      <c r="P150" s="25"/>
      <c r="Q150" s="23"/>
      <c r="R150" s="25"/>
      <c r="S150" s="23"/>
      <c r="T150" s="23"/>
      <c r="U150" s="24"/>
    </row>
    <row r="151" spans="1:21" s="42" customFormat="1" ht="25.5" x14ac:dyDescent="0.2">
      <c r="A151" s="150" t="s">
        <v>853</v>
      </c>
      <c r="B151" s="151">
        <v>3993</v>
      </c>
      <c r="C151" s="182" t="s">
        <v>854</v>
      </c>
      <c r="D151" s="152" t="s">
        <v>855</v>
      </c>
      <c r="E151" s="153" t="s">
        <v>19</v>
      </c>
      <c r="F151" s="154">
        <v>13.21</v>
      </c>
      <c r="G151" s="91">
        <v>77.19</v>
      </c>
      <c r="H151" s="91">
        <v>13.62</v>
      </c>
      <c r="I151" s="229">
        <f t="shared" si="24"/>
        <v>1019.68</v>
      </c>
      <c r="J151" s="229">
        <f t="shared" si="25"/>
        <v>179.92</v>
      </c>
      <c r="K151" s="229">
        <f t="shared" si="26"/>
        <v>1199.5999999999999</v>
      </c>
      <c r="L151" s="24"/>
      <c r="O151" s="23"/>
      <c r="P151" s="25"/>
      <c r="Q151" s="23"/>
      <c r="R151" s="25"/>
      <c r="S151" s="23"/>
      <c r="T151" s="23"/>
      <c r="U151" s="24"/>
    </row>
    <row r="152" spans="1:21" s="42" customFormat="1" x14ac:dyDescent="0.2">
      <c r="A152" s="186" t="s">
        <v>194</v>
      </c>
      <c r="B152" s="187" t="s">
        <v>938</v>
      </c>
      <c r="C152" s="182" t="s">
        <v>991</v>
      </c>
      <c r="D152" s="145" t="s">
        <v>990</v>
      </c>
      <c r="E152" s="141" t="s">
        <v>11</v>
      </c>
      <c r="F152" s="154">
        <v>88.07</v>
      </c>
      <c r="G152" s="91">
        <v>7.69</v>
      </c>
      <c r="H152" s="91">
        <v>8</v>
      </c>
      <c r="I152" s="229">
        <f t="shared" si="24"/>
        <v>677.26</v>
      </c>
      <c r="J152" s="229">
        <f t="shared" si="25"/>
        <v>704.56</v>
      </c>
      <c r="K152" s="229">
        <f t="shared" si="26"/>
        <v>1381.82</v>
      </c>
      <c r="L152" s="24"/>
      <c r="O152" s="23"/>
      <c r="P152" s="25"/>
      <c r="Q152" s="23"/>
      <c r="R152" s="25"/>
      <c r="S152" s="23"/>
      <c r="T152" s="23"/>
      <c r="U152" s="24"/>
    </row>
    <row r="153" spans="1:21" s="42" customFormat="1" ht="15" customHeight="1" x14ac:dyDescent="0.2">
      <c r="A153" s="156"/>
      <c r="B153" s="157"/>
      <c r="C153" s="263" t="s">
        <v>112</v>
      </c>
      <c r="D153" s="264"/>
      <c r="E153" s="264"/>
      <c r="F153" s="264"/>
      <c r="G153" s="93"/>
      <c r="H153" s="93"/>
      <c r="I153" s="244">
        <f>SUM(I111:I152)</f>
        <v>177945.89</v>
      </c>
      <c r="J153" s="244">
        <f>SUM(J111:J152)</f>
        <v>25684.309999999998</v>
      </c>
      <c r="K153" s="244">
        <f>SUM(K111:K152)</f>
        <v>203630.19999999998</v>
      </c>
      <c r="T153" s="23"/>
    </row>
    <row r="154" spans="1:21" s="42" customFormat="1" ht="15" customHeight="1" x14ac:dyDescent="0.2">
      <c r="A154" s="184"/>
      <c r="B154" s="171"/>
      <c r="C154" s="172" t="s">
        <v>104</v>
      </c>
      <c r="D154" s="160" t="s">
        <v>119</v>
      </c>
      <c r="E154" s="137"/>
      <c r="F154" s="138"/>
      <c r="G154" s="94"/>
      <c r="H154" s="94"/>
      <c r="I154" s="138"/>
      <c r="J154" s="138"/>
      <c r="K154" s="139"/>
      <c r="L154" s="56"/>
      <c r="O154" s="56"/>
      <c r="T154" s="23"/>
    </row>
    <row r="155" spans="1:21" s="42" customFormat="1" x14ac:dyDescent="0.2">
      <c r="A155" s="167"/>
      <c r="B155" s="168"/>
      <c r="C155" s="175" t="s">
        <v>105</v>
      </c>
      <c r="D155" s="176" t="s">
        <v>984</v>
      </c>
      <c r="E155" s="177"/>
      <c r="F155" s="178"/>
      <c r="G155" s="96"/>
      <c r="H155" s="96"/>
      <c r="I155" s="178"/>
      <c r="J155" s="178"/>
      <c r="K155" s="231"/>
      <c r="O155" s="23"/>
      <c r="P155" s="25"/>
      <c r="Q155" s="23"/>
      <c r="R155" s="25"/>
      <c r="S155" s="23"/>
      <c r="T155" s="23"/>
      <c r="U155" s="24"/>
    </row>
    <row r="156" spans="1:21" s="42" customFormat="1" ht="15" customHeight="1" x14ac:dyDescent="0.2">
      <c r="A156" s="155" t="s">
        <v>34</v>
      </c>
      <c r="B156" s="151">
        <v>3112</v>
      </c>
      <c r="C156" s="153" t="s">
        <v>124</v>
      </c>
      <c r="D156" s="152" t="s">
        <v>445</v>
      </c>
      <c r="E156" s="153" t="s">
        <v>20</v>
      </c>
      <c r="F156" s="163">
        <f>F160*0.2</f>
        <v>102.13200000000001</v>
      </c>
      <c r="G156" s="245">
        <v>49.45</v>
      </c>
      <c r="H156" s="245">
        <v>10.86</v>
      </c>
      <c r="I156" s="246">
        <f>ROUND((F156*G156),2)</f>
        <v>5050.43</v>
      </c>
      <c r="J156" s="246">
        <f>ROUND((F156*H156),2)</f>
        <v>1109.1500000000001</v>
      </c>
      <c r="K156" s="246">
        <f>SUM(I156:J156)</f>
        <v>6159.58</v>
      </c>
      <c r="O156" s="23"/>
      <c r="P156" s="25"/>
      <c r="Q156" s="23"/>
      <c r="R156" s="25"/>
      <c r="S156" s="23"/>
      <c r="T156" s="23"/>
      <c r="U156" s="24"/>
    </row>
    <row r="157" spans="1:21" s="42" customFormat="1" ht="25.5" x14ac:dyDescent="0.2">
      <c r="A157" s="155" t="s">
        <v>33</v>
      </c>
      <c r="B157" s="151">
        <v>102712</v>
      </c>
      <c r="C157" s="153" t="s">
        <v>125</v>
      </c>
      <c r="D157" s="152" t="s">
        <v>447</v>
      </c>
      <c r="E157" s="153" t="s">
        <v>19</v>
      </c>
      <c r="F157" s="163">
        <v>510.66</v>
      </c>
      <c r="G157" s="92">
        <v>8.1999999999999993</v>
      </c>
      <c r="H157" s="92">
        <v>0.25</v>
      </c>
      <c r="I157" s="230">
        <f>ROUND((F157*G157),2)</f>
        <v>4187.41</v>
      </c>
      <c r="J157" s="230">
        <f>ROUND((F157*H157),2)</f>
        <v>127.67</v>
      </c>
      <c r="K157" s="230">
        <f>SUM(I157:J157)</f>
        <v>4315.08</v>
      </c>
      <c r="O157" s="23"/>
      <c r="P157" s="25"/>
      <c r="Q157" s="23"/>
      <c r="R157" s="25"/>
      <c r="S157" s="23"/>
      <c r="T157" s="23"/>
      <c r="U157" s="24"/>
    </row>
    <row r="158" spans="1:21" s="42" customFormat="1" ht="25.5" x14ac:dyDescent="0.2">
      <c r="A158" s="155" t="s">
        <v>34</v>
      </c>
      <c r="B158" s="151">
        <v>591008</v>
      </c>
      <c r="C158" s="153" t="s">
        <v>126</v>
      </c>
      <c r="D158" s="152" t="s">
        <v>475</v>
      </c>
      <c r="E158" s="153" t="s">
        <v>20</v>
      </c>
      <c r="F158" s="163">
        <f>F157*0.1</f>
        <v>51.066000000000003</v>
      </c>
      <c r="G158" s="92">
        <v>91.23</v>
      </c>
      <c r="H158" s="92">
        <v>40.99</v>
      </c>
      <c r="I158" s="230">
        <f>ROUND((F158*G158),2)</f>
        <v>4658.75</v>
      </c>
      <c r="J158" s="230">
        <f>ROUND((F158*H158),2)</f>
        <v>2093.1999999999998</v>
      </c>
      <c r="K158" s="230">
        <f>SUM(I158:J158)</f>
        <v>6751.95</v>
      </c>
      <c r="O158" s="23"/>
      <c r="P158" s="25"/>
      <c r="Q158" s="23"/>
      <c r="R158" s="25"/>
      <c r="S158" s="23"/>
      <c r="T158" s="23"/>
      <c r="U158" s="24"/>
    </row>
    <row r="159" spans="1:21" s="42" customFormat="1" ht="15" customHeight="1" x14ac:dyDescent="0.2">
      <c r="A159" s="155" t="s">
        <v>63</v>
      </c>
      <c r="B159" s="151">
        <v>42408</v>
      </c>
      <c r="C159" s="153" t="s">
        <v>127</v>
      </c>
      <c r="D159" s="152" t="s">
        <v>448</v>
      </c>
      <c r="E159" s="153" t="s">
        <v>19</v>
      </c>
      <c r="F159" s="163">
        <v>510.66</v>
      </c>
      <c r="G159" s="92">
        <v>2.6</v>
      </c>
      <c r="H159" s="92">
        <v>0.32</v>
      </c>
      <c r="I159" s="230">
        <f>ROUND((F159*G159),2)</f>
        <v>1327.72</v>
      </c>
      <c r="J159" s="230">
        <f>ROUND((F159*H159),2)</f>
        <v>163.41</v>
      </c>
      <c r="K159" s="230">
        <f>SUM(I159:J159)</f>
        <v>1491.13</v>
      </c>
      <c r="L159" s="24"/>
      <c r="O159" s="23"/>
      <c r="P159" s="25"/>
      <c r="Q159" s="23"/>
      <c r="R159" s="25"/>
      <c r="S159" s="23"/>
      <c r="T159" s="23"/>
      <c r="U159" s="24"/>
    </row>
    <row r="160" spans="1:21" s="42" customFormat="1" ht="38.25" x14ac:dyDescent="0.2">
      <c r="A160" s="155" t="s">
        <v>194</v>
      </c>
      <c r="B160" s="151" t="s">
        <v>494</v>
      </c>
      <c r="C160" s="153" t="s">
        <v>128</v>
      </c>
      <c r="D160" s="152" t="s">
        <v>461</v>
      </c>
      <c r="E160" s="153" t="s">
        <v>19</v>
      </c>
      <c r="F160" s="163">
        <v>510.66</v>
      </c>
      <c r="G160" s="92">
        <v>89.44</v>
      </c>
      <c r="H160" s="92">
        <v>19.64</v>
      </c>
      <c r="I160" s="230">
        <f>ROUND((F160*G160),2)</f>
        <v>45673.43</v>
      </c>
      <c r="J160" s="230">
        <f>ROUND((F160*H160),2)</f>
        <v>10029.36</v>
      </c>
      <c r="K160" s="230">
        <f>SUM(I160:J160)</f>
        <v>55702.79</v>
      </c>
      <c r="L160" s="24"/>
      <c r="O160" s="23"/>
      <c r="P160" s="25"/>
      <c r="Q160" s="23"/>
      <c r="R160" s="25"/>
      <c r="S160" s="23"/>
      <c r="T160" s="23"/>
      <c r="U160" s="24"/>
    </row>
    <row r="161" spans="1:21" s="42" customFormat="1" x14ac:dyDescent="0.2">
      <c r="A161" s="167"/>
      <c r="B161" s="168"/>
      <c r="C161" s="175" t="s">
        <v>121</v>
      </c>
      <c r="D161" s="176" t="s">
        <v>775</v>
      </c>
      <c r="E161" s="177"/>
      <c r="F161" s="178"/>
      <c r="G161" s="96"/>
      <c r="H161" s="96"/>
      <c r="I161" s="178"/>
      <c r="J161" s="178"/>
      <c r="K161" s="231"/>
      <c r="O161" s="23"/>
      <c r="P161" s="25"/>
      <c r="Q161" s="23"/>
      <c r="R161" s="25"/>
      <c r="S161" s="23"/>
      <c r="T161" s="23"/>
      <c r="U161" s="24"/>
    </row>
    <row r="162" spans="1:21" s="42" customFormat="1" ht="25.5" x14ac:dyDescent="0.2">
      <c r="A162" s="150" t="s">
        <v>33</v>
      </c>
      <c r="B162" s="151">
        <v>87261</v>
      </c>
      <c r="C162" s="182" t="s">
        <v>123</v>
      </c>
      <c r="D162" s="152" t="s">
        <v>465</v>
      </c>
      <c r="E162" s="153" t="s">
        <v>19</v>
      </c>
      <c r="F162" s="154">
        <f>ROUND(11.78*1.1,2)</f>
        <v>12.96</v>
      </c>
      <c r="G162" s="91">
        <v>139.80000000000001</v>
      </c>
      <c r="H162" s="91">
        <v>26.32</v>
      </c>
      <c r="I162" s="229">
        <f>ROUND((F162*G162),2)</f>
        <v>1811.81</v>
      </c>
      <c r="J162" s="229">
        <f>ROUND((F162*H162),2)</f>
        <v>341.11</v>
      </c>
      <c r="K162" s="229">
        <f>SUM(I162:J162)</f>
        <v>2152.92</v>
      </c>
      <c r="O162" s="23"/>
      <c r="P162" s="25"/>
      <c r="Q162" s="23"/>
      <c r="R162" s="25"/>
      <c r="S162" s="23"/>
      <c r="T162" s="23"/>
      <c r="U162" s="24"/>
    </row>
    <row r="163" spans="1:21" s="42" customFormat="1" ht="25.5" x14ac:dyDescent="0.2">
      <c r="A163" s="150" t="s">
        <v>33</v>
      </c>
      <c r="B163" s="151">
        <v>87262</v>
      </c>
      <c r="C163" s="182" t="s">
        <v>129</v>
      </c>
      <c r="D163" s="152" t="s">
        <v>466</v>
      </c>
      <c r="E163" s="153" t="s">
        <v>19</v>
      </c>
      <c r="F163" s="154">
        <f>ROUND(5.92*1.1,2)</f>
        <v>6.51</v>
      </c>
      <c r="G163" s="91">
        <v>131.56</v>
      </c>
      <c r="H163" s="91">
        <v>17.940000000000001</v>
      </c>
      <c r="I163" s="229">
        <f>ROUND((F163*G163),2)</f>
        <v>856.46</v>
      </c>
      <c r="J163" s="229">
        <f>ROUND((F163*H163),2)</f>
        <v>116.79</v>
      </c>
      <c r="K163" s="229">
        <f>SUM(I163:J163)</f>
        <v>973.25</v>
      </c>
      <c r="O163" s="23"/>
      <c r="P163" s="25"/>
      <c r="Q163" s="23"/>
      <c r="R163" s="25"/>
      <c r="S163" s="23"/>
      <c r="T163" s="23"/>
      <c r="U163" s="24"/>
    </row>
    <row r="164" spans="1:21" s="42" customFormat="1" ht="25.5" x14ac:dyDescent="0.2">
      <c r="A164" s="150" t="s">
        <v>33</v>
      </c>
      <c r="B164" s="151">
        <v>87263</v>
      </c>
      <c r="C164" s="182" t="s">
        <v>543</v>
      </c>
      <c r="D164" s="152" t="s">
        <v>467</v>
      </c>
      <c r="E164" s="153" t="s">
        <v>19</v>
      </c>
      <c r="F164" s="154">
        <f>ROUND(455.93*1.05,2)</f>
        <v>478.73</v>
      </c>
      <c r="G164" s="91">
        <v>129.38999999999999</v>
      </c>
      <c r="H164" s="91">
        <v>11.25</v>
      </c>
      <c r="I164" s="229">
        <f>ROUND((F164*G164),2)</f>
        <v>61942.87</v>
      </c>
      <c r="J164" s="229">
        <f>ROUND((F164*H164),2)</f>
        <v>5385.71</v>
      </c>
      <c r="K164" s="229">
        <f>SUM(I164:J164)</f>
        <v>67328.58</v>
      </c>
      <c r="L164" s="24"/>
      <c r="O164" s="23"/>
      <c r="P164" s="25"/>
      <c r="Q164" s="23"/>
      <c r="R164" s="25"/>
      <c r="S164" s="23"/>
      <c r="T164" s="23"/>
      <c r="U164" s="24"/>
    </row>
    <row r="165" spans="1:21" s="42" customFormat="1" ht="25.5" x14ac:dyDescent="0.2">
      <c r="A165" s="150" t="s">
        <v>33</v>
      </c>
      <c r="B165" s="151">
        <v>87263</v>
      </c>
      <c r="C165" s="182" t="s">
        <v>544</v>
      </c>
      <c r="D165" s="152" t="s">
        <v>468</v>
      </c>
      <c r="E165" s="153" t="s">
        <v>19</v>
      </c>
      <c r="F165" s="154">
        <f>ROUND(13.17*1.05,2)</f>
        <v>13.83</v>
      </c>
      <c r="G165" s="91">
        <v>129.38999999999999</v>
      </c>
      <c r="H165" s="91">
        <v>11.25</v>
      </c>
      <c r="I165" s="229">
        <f>ROUND((F165*G165),2)</f>
        <v>1789.46</v>
      </c>
      <c r="J165" s="229">
        <f>ROUND((F165*H165),2)</f>
        <v>155.59</v>
      </c>
      <c r="K165" s="229">
        <f>SUM(I165:J165)</f>
        <v>1945.05</v>
      </c>
      <c r="L165" s="24"/>
      <c r="O165" s="23"/>
      <c r="P165" s="25"/>
      <c r="Q165" s="23"/>
      <c r="R165" s="25"/>
      <c r="S165" s="23"/>
      <c r="T165" s="23"/>
      <c r="U165" s="24"/>
    </row>
    <row r="166" spans="1:21" s="42" customFormat="1" ht="15" customHeight="1" x14ac:dyDescent="0.2">
      <c r="A166" s="258"/>
      <c r="B166" s="259"/>
      <c r="C166" s="135" t="s">
        <v>122</v>
      </c>
      <c r="D166" s="160" t="s">
        <v>951</v>
      </c>
      <c r="E166" s="137"/>
      <c r="F166" s="138"/>
      <c r="G166" s="94"/>
      <c r="H166" s="94"/>
      <c r="I166" s="138"/>
      <c r="J166" s="138"/>
      <c r="K166" s="139"/>
      <c r="R166" s="25"/>
      <c r="T166" s="23"/>
    </row>
    <row r="167" spans="1:21" s="42" customFormat="1" ht="15" customHeight="1" x14ac:dyDescent="0.2">
      <c r="A167" s="140" t="s">
        <v>34</v>
      </c>
      <c r="B167" s="140">
        <v>31121</v>
      </c>
      <c r="C167" s="161" t="s">
        <v>130</v>
      </c>
      <c r="D167" s="144" t="s">
        <v>679</v>
      </c>
      <c r="E167" s="141" t="s">
        <v>20</v>
      </c>
      <c r="F167" s="143">
        <v>2.87</v>
      </c>
      <c r="G167" s="92">
        <v>0</v>
      </c>
      <c r="H167" s="92">
        <v>60.3</v>
      </c>
      <c r="I167" s="230">
        <f t="shared" ref="I167:I173" si="27">ROUND((F167*G167),2)</f>
        <v>0</v>
      </c>
      <c r="J167" s="230">
        <f t="shared" ref="J167:J173" si="28">ROUND((F167*H167),2)</f>
        <v>173.06</v>
      </c>
      <c r="K167" s="230">
        <f t="shared" ref="K167:K173" si="29">SUM(I167:J167)</f>
        <v>173.06</v>
      </c>
      <c r="O167" s="23"/>
      <c r="P167" s="25"/>
      <c r="Q167" s="23"/>
      <c r="R167" s="25"/>
      <c r="S167" s="23"/>
      <c r="T167" s="23"/>
      <c r="U167" s="24"/>
    </row>
    <row r="168" spans="1:21" s="42" customFormat="1" ht="15" customHeight="1" x14ac:dyDescent="0.2">
      <c r="A168" s="155" t="s">
        <v>34</v>
      </c>
      <c r="B168" s="151">
        <v>561004</v>
      </c>
      <c r="C168" s="161" t="s">
        <v>131</v>
      </c>
      <c r="D168" s="152" t="s">
        <v>935</v>
      </c>
      <c r="E168" s="153" t="s">
        <v>19</v>
      </c>
      <c r="F168" s="163">
        <v>32.619999999999997</v>
      </c>
      <c r="G168" s="92">
        <v>60.21</v>
      </c>
      <c r="H168" s="92">
        <v>36.31</v>
      </c>
      <c r="I168" s="230">
        <f t="shared" si="27"/>
        <v>1964.05</v>
      </c>
      <c r="J168" s="230">
        <f t="shared" si="28"/>
        <v>1184.43</v>
      </c>
      <c r="K168" s="230">
        <f t="shared" si="29"/>
        <v>3148.48</v>
      </c>
      <c r="O168" s="23"/>
      <c r="P168" s="25"/>
      <c r="Q168" s="23"/>
      <c r="R168" s="25"/>
      <c r="S168" s="23"/>
      <c r="T168" s="23"/>
      <c r="U168" s="24"/>
    </row>
    <row r="169" spans="1:21" s="42" customFormat="1" ht="15" customHeight="1" x14ac:dyDescent="0.2">
      <c r="A169" s="155" t="s">
        <v>194</v>
      </c>
      <c r="B169" s="151" t="s">
        <v>917</v>
      </c>
      <c r="C169" s="161" t="s">
        <v>155</v>
      </c>
      <c r="D169" s="152" t="s">
        <v>936</v>
      </c>
      <c r="E169" s="153" t="s">
        <v>20</v>
      </c>
      <c r="F169" s="163">
        <v>3.45</v>
      </c>
      <c r="G169" s="92">
        <v>0</v>
      </c>
      <c r="H169" s="92">
        <v>21.21</v>
      </c>
      <c r="I169" s="230">
        <f t="shared" si="27"/>
        <v>0</v>
      </c>
      <c r="J169" s="230">
        <f t="shared" si="28"/>
        <v>73.17</v>
      </c>
      <c r="K169" s="230">
        <f t="shared" si="29"/>
        <v>73.17</v>
      </c>
      <c r="O169" s="23"/>
      <c r="P169" s="25"/>
      <c r="Q169" s="23"/>
      <c r="R169" s="25"/>
      <c r="S169" s="23"/>
      <c r="T169" s="23"/>
      <c r="U169" s="24"/>
    </row>
    <row r="170" spans="1:21" s="42" customFormat="1" ht="25.5" x14ac:dyDescent="0.2">
      <c r="A170" s="155" t="s">
        <v>34</v>
      </c>
      <c r="B170" s="151">
        <v>591008</v>
      </c>
      <c r="C170" s="161" t="s">
        <v>464</v>
      </c>
      <c r="D170" s="152" t="s">
        <v>940</v>
      </c>
      <c r="E170" s="153" t="s">
        <v>20</v>
      </c>
      <c r="F170" s="163">
        <v>2.0699999999999998</v>
      </c>
      <c r="G170" s="92">
        <v>91.23</v>
      </c>
      <c r="H170" s="92">
        <v>40.99</v>
      </c>
      <c r="I170" s="230">
        <f t="shared" si="27"/>
        <v>188.85</v>
      </c>
      <c r="J170" s="230">
        <f t="shared" si="28"/>
        <v>84.85</v>
      </c>
      <c r="K170" s="230">
        <f t="shared" si="29"/>
        <v>273.7</v>
      </c>
      <c r="O170" s="23"/>
      <c r="P170" s="25"/>
      <c r="Q170" s="23"/>
      <c r="R170" s="25"/>
      <c r="S170" s="23"/>
      <c r="T170" s="23"/>
      <c r="U170" s="24"/>
    </row>
    <row r="171" spans="1:21" s="42" customFormat="1" ht="15" customHeight="1" x14ac:dyDescent="0.2">
      <c r="A171" s="155" t="s">
        <v>63</v>
      </c>
      <c r="B171" s="151">
        <v>42408</v>
      </c>
      <c r="C171" s="161" t="s">
        <v>776</v>
      </c>
      <c r="D171" s="152" t="s">
        <v>448</v>
      </c>
      <c r="E171" s="153" t="s">
        <v>19</v>
      </c>
      <c r="F171" s="163">
        <v>41.39</v>
      </c>
      <c r="G171" s="92">
        <v>2.6</v>
      </c>
      <c r="H171" s="92">
        <v>0.32</v>
      </c>
      <c r="I171" s="230">
        <f t="shared" si="27"/>
        <v>107.61</v>
      </c>
      <c r="J171" s="230">
        <f t="shared" si="28"/>
        <v>13.24</v>
      </c>
      <c r="K171" s="230">
        <f t="shared" si="29"/>
        <v>120.85</v>
      </c>
      <c r="O171" s="23"/>
      <c r="P171" s="25"/>
      <c r="Q171" s="23"/>
      <c r="R171" s="25"/>
      <c r="S171" s="23"/>
      <c r="T171" s="23"/>
      <c r="U171" s="24"/>
    </row>
    <row r="172" spans="1:21" s="42" customFormat="1" x14ac:dyDescent="0.2">
      <c r="A172" s="155" t="s">
        <v>34</v>
      </c>
      <c r="B172" s="151">
        <v>91022</v>
      </c>
      <c r="C172" s="161" t="s">
        <v>777</v>
      </c>
      <c r="D172" s="152" t="s">
        <v>939</v>
      </c>
      <c r="E172" s="153" t="s">
        <v>19</v>
      </c>
      <c r="F172" s="163">
        <v>41.39</v>
      </c>
      <c r="G172" s="92">
        <v>28</v>
      </c>
      <c r="H172" s="92">
        <v>28</v>
      </c>
      <c r="I172" s="230">
        <f t="shared" si="27"/>
        <v>1158.92</v>
      </c>
      <c r="J172" s="230">
        <f t="shared" si="28"/>
        <v>1158.92</v>
      </c>
      <c r="K172" s="230">
        <f t="shared" si="29"/>
        <v>2317.84</v>
      </c>
      <c r="O172" s="23"/>
      <c r="P172" s="25"/>
      <c r="Q172" s="23"/>
      <c r="R172" s="25"/>
      <c r="S172" s="23"/>
      <c r="T172" s="23"/>
      <c r="U172" s="24"/>
    </row>
    <row r="173" spans="1:21" s="42" customFormat="1" x14ac:dyDescent="0.2">
      <c r="A173" s="155" t="s">
        <v>34</v>
      </c>
      <c r="B173" s="151">
        <v>92341</v>
      </c>
      <c r="C173" s="161" t="s">
        <v>778</v>
      </c>
      <c r="D173" s="152" t="s">
        <v>952</v>
      </c>
      <c r="E173" s="153" t="s">
        <v>19</v>
      </c>
      <c r="F173" s="163">
        <v>41.39</v>
      </c>
      <c r="G173" s="92">
        <v>145.97</v>
      </c>
      <c r="H173" s="92">
        <v>38.799999999999997</v>
      </c>
      <c r="I173" s="230">
        <f t="shared" si="27"/>
        <v>6041.7</v>
      </c>
      <c r="J173" s="230">
        <f t="shared" si="28"/>
        <v>1605.93</v>
      </c>
      <c r="K173" s="230">
        <f t="shared" si="29"/>
        <v>7647.63</v>
      </c>
      <c r="O173" s="23"/>
      <c r="P173" s="25"/>
      <c r="Q173" s="23"/>
      <c r="R173" s="25"/>
      <c r="S173" s="23"/>
      <c r="T173" s="23"/>
      <c r="U173" s="24"/>
    </row>
    <row r="174" spans="1:21" s="42" customFormat="1" x14ac:dyDescent="0.2">
      <c r="A174" s="167"/>
      <c r="B174" s="168"/>
      <c r="C174" s="175" t="s">
        <v>772</v>
      </c>
      <c r="D174" s="176" t="s">
        <v>469</v>
      </c>
      <c r="E174" s="177"/>
      <c r="F174" s="178"/>
      <c r="G174" s="96"/>
      <c r="H174" s="96"/>
      <c r="I174" s="178"/>
      <c r="J174" s="178"/>
      <c r="K174" s="231"/>
      <c r="O174" s="23"/>
      <c r="P174" s="25"/>
      <c r="Q174" s="23"/>
      <c r="R174" s="25"/>
      <c r="S174" s="23"/>
      <c r="T174" s="23"/>
      <c r="U174" s="24"/>
    </row>
    <row r="175" spans="1:21" s="42" customFormat="1" ht="25.5" x14ac:dyDescent="0.2">
      <c r="A175" s="155" t="s">
        <v>34</v>
      </c>
      <c r="B175" s="151">
        <v>591006</v>
      </c>
      <c r="C175" s="153" t="s">
        <v>773</v>
      </c>
      <c r="D175" s="152" t="s">
        <v>474</v>
      </c>
      <c r="E175" s="153" t="s">
        <v>20</v>
      </c>
      <c r="F175" s="163">
        <f>ROUND(F178*0.05,2)</f>
        <v>18.43</v>
      </c>
      <c r="G175" s="92">
        <v>98.15</v>
      </c>
      <c r="H175" s="92">
        <v>50.56</v>
      </c>
      <c r="I175" s="230">
        <f t="shared" ref="I175:I183" si="30">ROUND((F175*G175),2)</f>
        <v>1808.9</v>
      </c>
      <c r="J175" s="230">
        <f t="shared" ref="J175:J183" si="31">ROUND((F175*H175),2)</f>
        <v>931.82</v>
      </c>
      <c r="K175" s="230">
        <f t="shared" ref="K175:K183" si="32">SUM(I175:J175)</f>
        <v>2740.7200000000003</v>
      </c>
      <c r="O175" s="23"/>
      <c r="P175" s="25"/>
      <c r="Q175" s="23"/>
      <c r="R175" s="25"/>
      <c r="S175" s="23"/>
      <c r="T175" s="23"/>
      <c r="U175" s="24"/>
    </row>
    <row r="176" spans="1:21" s="42" customFormat="1" x14ac:dyDescent="0.2">
      <c r="A176" s="155" t="s">
        <v>33</v>
      </c>
      <c r="B176" s="151">
        <v>100207</v>
      </c>
      <c r="C176" s="153" t="s">
        <v>942</v>
      </c>
      <c r="D176" s="152" t="s">
        <v>450</v>
      </c>
      <c r="E176" s="153" t="s">
        <v>19</v>
      </c>
      <c r="F176" s="163">
        <v>12.31</v>
      </c>
      <c r="G176" s="92">
        <v>102.99</v>
      </c>
      <c r="H176" s="92">
        <v>411.97</v>
      </c>
      <c r="I176" s="230">
        <f t="shared" si="30"/>
        <v>1267.81</v>
      </c>
      <c r="J176" s="230">
        <f t="shared" si="31"/>
        <v>5071.3500000000004</v>
      </c>
      <c r="K176" s="230">
        <f t="shared" si="32"/>
        <v>6339.16</v>
      </c>
      <c r="O176" s="23"/>
      <c r="P176" s="25"/>
      <c r="Q176" s="23"/>
      <c r="R176" s="25"/>
      <c r="S176" s="23"/>
      <c r="T176" s="23"/>
      <c r="U176" s="24"/>
    </row>
    <row r="177" spans="1:21" s="42" customFormat="1" x14ac:dyDescent="0.2">
      <c r="A177" s="155" t="s">
        <v>194</v>
      </c>
      <c r="B177" s="151" t="s">
        <v>498</v>
      </c>
      <c r="C177" s="153" t="s">
        <v>943</v>
      </c>
      <c r="D177" s="152" t="s">
        <v>473</v>
      </c>
      <c r="E177" s="153" t="s">
        <v>19</v>
      </c>
      <c r="F177" s="163">
        <v>368.57</v>
      </c>
      <c r="G177" s="92">
        <v>0</v>
      </c>
      <c r="H177" s="92">
        <v>10.220000000000001</v>
      </c>
      <c r="I177" s="230">
        <f t="shared" si="30"/>
        <v>0</v>
      </c>
      <c r="J177" s="230">
        <f t="shared" si="31"/>
        <v>3766.79</v>
      </c>
      <c r="K177" s="230">
        <f t="shared" si="32"/>
        <v>3766.79</v>
      </c>
      <c r="O177" s="23"/>
      <c r="P177" s="25"/>
      <c r="Q177" s="23"/>
      <c r="R177" s="25"/>
      <c r="S177" s="23"/>
      <c r="T177" s="23"/>
      <c r="U177" s="24"/>
    </row>
    <row r="178" spans="1:21" s="42" customFormat="1" x14ac:dyDescent="0.2">
      <c r="A178" s="155" t="s">
        <v>34</v>
      </c>
      <c r="B178" s="151">
        <v>592627</v>
      </c>
      <c r="C178" s="153" t="s">
        <v>944</v>
      </c>
      <c r="D178" s="152" t="s">
        <v>449</v>
      </c>
      <c r="E178" s="153" t="s">
        <v>19</v>
      </c>
      <c r="F178" s="163">
        <v>368.57</v>
      </c>
      <c r="G178" s="92">
        <v>57.59</v>
      </c>
      <c r="H178" s="92">
        <v>18.73</v>
      </c>
      <c r="I178" s="230">
        <f t="shared" si="30"/>
        <v>21225.95</v>
      </c>
      <c r="J178" s="230">
        <f t="shared" si="31"/>
        <v>6903.32</v>
      </c>
      <c r="K178" s="230">
        <f t="shared" si="32"/>
        <v>28129.27</v>
      </c>
      <c r="O178" s="23"/>
      <c r="P178" s="25"/>
      <c r="Q178" s="23"/>
      <c r="R178" s="25"/>
      <c r="S178" s="23"/>
      <c r="T178" s="23"/>
      <c r="U178" s="24"/>
    </row>
    <row r="179" spans="1:21" s="42" customFormat="1" x14ac:dyDescent="0.2">
      <c r="A179" s="155" t="s">
        <v>34</v>
      </c>
      <c r="B179" s="151">
        <v>592343</v>
      </c>
      <c r="C179" s="153" t="s">
        <v>945</v>
      </c>
      <c r="D179" s="152" t="s">
        <v>774</v>
      </c>
      <c r="E179" s="153" t="s">
        <v>19</v>
      </c>
      <c r="F179" s="163">
        <v>51.36</v>
      </c>
      <c r="G179" s="92">
        <v>51.1</v>
      </c>
      <c r="H179" s="92">
        <v>55.36</v>
      </c>
      <c r="I179" s="230">
        <f t="shared" si="30"/>
        <v>2624.5</v>
      </c>
      <c r="J179" s="230">
        <f t="shared" si="31"/>
        <v>2843.29</v>
      </c>
      <c r="K179" s="230">
        <f t="shared" si="32"/>
        <v>5467.79</v>
      </c>
      <c r="O179" s="23"/>
      <c r="P179" s="25"/>
      <c r="Q179" s="23"/>
      <c r="R179" s="25"/>
      <c r="S179" s="23"/>
      <c r="T179" s="23"/>
      <c r="U179" s="24"/>
    </row>
    <row r="180" spans="1:21" s="42" customFormat="1" ht="15" customHeight="1" x14ac:dyDescent="0.2">
      <c r="A180" s="155" t="s">
        <v>34</v>
      </c>
      <c r="B180" s="151">
        <v>22143</v>
      </c>
      <c r="C180" s="153" t="s">
        <v>946</v>
      </c>
      <c r="D180" s="152" t="s">
        <v>472</v>
      </c>
      <c r="E180" s="153" t="s">
        <v>20</v>
      </c>
      <c r="F180" s="163">
        <v>26</v>
      </c>
      <c r="G180" s="92">
        <v>0</v>
      </c>
      <c r="H180" s="92">
        <v>10.82</v>
      </c>
      <c r="I180" s="230">
        <f t="shared" si="30"/>
        <v>0</v>
      </c>
      <c r="J180" s="230">
        <f t="shared" si="31"/>
        <v>281.32</v>
      </c>
      <c r="K180" s="230">
        <f t="shared" si="32"/>
        <v>281.32</v>
      </c>
      <c r="O180" s="23"/>
      <c r="P180" s="25"/>
      <c r="Q180" s="23"/>
      <c r="R180" s="25"/>
      <c r="S180" s="23"/>
      <c r="T180" s="23"/>
      <c r="U180" s="24"/>
    </row>
    <row r="181" spans="1:21" s="42" customFormat="1" ht="15" customHeight="1" x14ac:dyDescent="0.2">
      <c r="A181" s="155" t="s">
        <v>34</v>
      </c>
      <c r="B181" s="151">
        <v>522140</v>
      </c>
      <c r="C181" s="153" t="s">
        <v>947</v>
      </c>
      <c r="D181" s="152" t="s">
        <v>471</v>
      </c>
      <c r="E181" s="153" t="s">
        <v>20</v>
      </c>
      <c r="F181" s="163">
        <v>56.5</v>
      </c>
      <c r="G181" s="92">
        <v>0.13</v>
      </c>
      <c r="H181" s="92">
        <v>6.29</v>
      </c>
      <c r="I181" s="230">
        <f t="shared" si="30"/>
        <v>7.35</v>
      </c>
      <c r="J181" s="230">
        <f t="shared" si="31"/>
        <v>355.39</v>
      </c>
      <c r="K181" s="230">
        <f t="shared" si="32"/>
        <v>362.74</v>
      </c>
      <c r="O181" s="23"/>
      <c r="P181" s="25"/>
      <c r="Q181" s="23"/>
      <c r="R181" s="25"/>
      <c r="S181" s="23"/>
      <c r="T181" s="23"/>
      <c r="U181" s="24"/>
    </row>
    <row r="182" spans="1:21" s="42" customFormat="1" x14ac:dyDescent="0.2">
      <c r="A182" s="155" t="s">
        <v>34</v>
      </c>
      <c r="B182" s="151">
        <v>92292</v>
      </c>
      <c r="C182" s="153" t="s">
        <v>948</v>
      </c>
      <c r="D182" s="152" t="s">
        <v>470</v>
      </c>
      <c r="E182" s="153" t="s">
        <v>11</v>
      </c>
      <c r="F182" s="163">
        <v>83.5</v>
      </c>
      <c r="G182" s="92">
        <v>18.170000000000002</v>
      </c>
      <c r="H182" s="92">
        <v>24.09</v>
      </c>
      <c r="I182" s="230">
        <f t="shared" si="30"/>
        <v>1517.2</v>
      </c>
      <c r="J182" s="230">
        <f t="shared" si="31"/>
        <v>2011.52</v>
      </c>
      <c r="K182" s="230">
        <f t="shared" si="32"/>
        <v>3528.7200000000003</v>
      </c>
      <c r="L182" s="24"/>
      <c r="O182" s="23"/>
      <c r="P182" s="25"/>
      <c r="Q182" s="23"/>
      <c r="R182" s="25"/>
      <c r="S182" s="23"/>
      <c r="T182" s="23"/>
      <c r="U182" s="24"/>
    </row>
    <row r="183" spans="1:21" s="42" customFormat="1" x14ac:dyDescent="0.2">
      <c r="A183" s="155" t="s">
        <v>34</v>
      </c>
      <c r="B183" s="151">
        <v>92293</v>
      </c>
      <c r="C183" s="153" t="s">
        <v>949</v>
      </c>
      <c r="D183" s="152" t="s">
        <v>476</v>
      </c>
      <c r="E183" s="153" t="s">
        <v>11</v>
      </c>
      <c r="F183" s="163">
        <v>47.84</v>
      </c>
      <c r="G183" s="92">
        <v>38.42</v>
      </c>
      <c r="H183" s="92">
        <v>25.61</v>
      </c>
      <c r="I183" s="230">
        <f t="shared" si="30"/>
        <v>1838.01</v>
      </c>
      <c r="J183" s="230">
        <f t="shared" si="31"/>
        <v>1225.18</v>
      </c>
      <c r="K183" s="230">
        <f t="shared" si="32"/>
        <v>3063.19</v>
      </c>
      <c r="L183" s="24"/>
      <c r="O183" s="23"/>
      <c r="P183" s="25"/>
      <c r="Q183" s="23"/>
      <c r="R183" s="25"/>
      <c r="S183" s="23"/>
      <c r="T183" s="23"/>
      <c r="U183" s="24"/>
    </row>
    <row r="184" spans="1:21" s="42" customFormat="1" ht="15" customHeight="1" x14ac:dyDescent="0.2">
      <c r="A184" s="156"/>
      <c r="B184" s="170"/>
      <c r="C184" s="263" t="s">
        <v>788</v>
      </c>
      <c r="D184" s="264"/>
      <c r="E184" s="264"/>
      <c r="F184" s="264"/>
      <c r="G184" s="93"/>
      <c r="H184" s="93"/>
      <c r="I184" s="244">
        <f>SUM(I156:I183)</f>
        <v>167049.19000000006</v>
      </c>
      <c r="J184" s="244">
        <f>SUM(J156:J183)</f>
        <v>47205.57</v>
      </c>
      <c r="K184" s="244">
        <f>SUM(K156:K183)</f>
        <v>214254.76000000004</v>
      </c>
      <c r="L184" s="24"/>
      <c r="T184" s="23"/>
    </row>
    <row r="185" spans="1:21" s="83" customFormat="1" x14ac:dyDescent="0.2">
      <c r="A185" s="193"/>
      <c r="B185" s="194"/>
      <c r="C185" s="195" t="s">
        <v>106</v>
      </c>
      <c r="D185" s="196" t="s">
        <v>102</v>
      </c>
      <c r="E185" s="197"/>
      <c r="F185" s="198"/>
      <c r="G185" s="100"/>
      <c r="H185" s="100"/>
      <c r="I185" s="198"/>
      <c r="J185" s="198"/>
      <c r="K185" s="235"/>
      <c r="L185" s="81"/>
      <c r="M185" s="82"/>
      <c r="N185" s="82"/>
    </row>
    <row r="186" spans="1:21" s="42" customFormat="1" ht="15" customHeight="1" x14ac:dyDescent="0.2">
      <c r="A186" s="167"/>
      <c r="B186" s="168"/>
      <c r="C186" s="175" t="s">
        <v>107</v>
      </c>
      <c r="D186" s="176" t="s">
        <v>781</v>
      </c>
      <c r="E186" s="177"/>
      <c r="F186" s="178"/>
      <c r="G186" s="96"/>
      <c r="H186" s="96"/>
      <c r="I186" s="178"/>
      <c r="J186" s="178"/>
      <c r="K186" s="231"/>
      <c r="O186" s="23"/>
      <c r="P186" s="25"/>
      <c r="Q186" s="23"/>
      <c r="R186" s="25"/>
      <c r="S186" s="23"/>
      <c r="T186" s="23"/>
      <c r="U186" s="24"/>
    </row>
    <row r="187" spans="1:21" s="42" customFormat="1" ht="15" customHeight="1" x14ac:dyDescent="0.2">
      <c r="A187" s="150" t="s">
        <v>34</v>
      </c>
      <c r="B187" s="151">
        <v>101003</v>
      </c>
      <c r="C187" s="182" t="s">
        <v>478</v>
      </c>
      <c r="D187" s="152" t="s">
        <v>780</v>
      </c>
      <c r="E187" s="153" t="s">
        <v>19</v>
      </c>
      <c r="F187" s="154">
        <f>F21+2*F90+F92*2+F101*2+F452+F453*2</f>
        <v>1079.9699999999998</v>
      </c>
      <c r="G187" s="91">
        <v>1.84</v>
      </c>
      <c r="H187" s="91">
        <v>8.42</v>
      </c>
      <c r="I187" s="229">
        <f t="shared" ref="I187:I196" si="33">ROUND((F187*G187),2)</f>
        <v>1987.14</v>
      </c>
      <c r="J187" s="229">
        <f t="shared" ref="J187:J196" si="34">ROUND((F187*H187),2)</f>
        <v>9093.35</v>
      </c>
      <c r="K187" s="229">
        <f t="shared" ref="K187:K196" si="35">SUM(I187:J187)</f>
        <v>11080.49</v>
      </c>
      <c r="O187" s="23"/>
      <c r="P187" s="25"/>
      <c r="Q187" s="23"/>
      <c r="R187" s="25"/>
      <c r="S187" s="23"/>
      <c r="T187" s="23"/>
      <c r="U187" s="24"/>
    </row>
    <row r="188" spans="1:21" s="42" customFormat="1" ht="15" customHeight="1" x14ac:dyDescent="0.2">
      <c r="A188" s="150" t="s">
        <v>63</v>
      </c>
      <c r="B188" s="151">
        <v>37411</v>
      </c>
      <c r="C188" s="182" t="s">
        <v>481</v>
      </c>
      <c r="D188" s="152" t="s">
        <v>793</v>
      </c>
      <c r="E188" s="153" t="s">
        <v>19</v>
      </c>
      <c r="F188" s="154">
        <v>100</v>
      </c>
      <c r="G188" s="91">
        <v>27.61</v>
      </c>
      <c r="H188" s="91">
        <v>11.83</v>
      </c>
      <c r="I188" s="229">
        <f>ROUND((F188*G188),2)</f>
        <v>2761</v>
      </c>
      <c r="J188" s="229">
        <f>ROUND((F188*H188),2)</f>
        <v>1183</v>
      </c>
      <c r="K188" s="229">
        <f>SUM(I188:J188)</f>
        <v>3944</v>
      </c>
      <c r="O188" s="23"/>
      <c r="P188" s="25"/>
      <c r="Q188" s="23"/>
      <c r="R188" s="25"/>
      <c r="S188" s="23"/>
      <c r="T188" s="23"/>
      <c r="U188" s="24"/>
    </row>
    <row r="189" spans="1:21" s="42" customFormat="1" ht="38.25" x14ac:dyDescent="0.2">
      <c r="A189" s="155" t="s">
        <v>33</v>
      </c>
      <c r="B189" s="151">
        <v>87529</v>
      </c>
      <c r="C189" s="153" t="s">
        <v>483</v>
      </c>
      <c r="D189" s="152" t="s">
        <v>94</v>
      </c>
      <c r="E189" s="153" t="s">
        <v>19</v>
      </c>
      <c r="F189" s="163">
        <v>501.87</v>
      </c>
      <c r="G189" s="92">
        <v>17.91</v>
      </c>
      <c r="H189" s="92">
        <v>15.26</v>
      </c>
      <c r="I189" s="230">
        <f t="shared" si="33"/>
        <v>8988.49</v>
      </c>
      <c r="J189" s="230">
        <f t="shared" si="34"/>
        <v>7658.54</v>
      </c>
      <c r="K189" s="230">
        <f t="shared" si="35"/>
        <v>16647.03</v>
      </c>
      <c r="O189" s="23"/>
      <c r="P189" s="25"/>
      <c r="Q189" s="23"/>
      <c r="R189" s="25"/>
      <c r="S189" s="23"/>
      <c r="T189" s="23"/>
      <c r="U189" s="24"/>
    </row>
    <row r="190" spans="1:21" s="42" customFormat="1" ht="38.25" x14ac:dyDescent="0.2">
      <c r="A190" s="155" t="s">
        <v>33</v>
      </c>
      <c r="B190" s="151">
        <v>87775</v>
      </c>
      <c r="C190" s="153" t="s">
        <v>484</v>
      </c>
      <c r="D190" s="152" t="s">
        <v>782</v>
      </c>
      <c r="E190" s="153" t="s">
        <v>19</v>
      </c>
      <c r="F190" s="163">
        <v>258.60000000000002</v>
      </c>
      <c r="G190" s="92">
        <v>30.01</v>
      </c>
      <c r="H190" s="92">
        <v>24.55</v>
      </c>
      <c r="I190" s="230">
        <f t="shared" si="33"/>
        <v>7760.59</v>
      </c>
      <c r="J190" s="230">
        <f t="shared" si="34"/>
        <v>6348.63</v>
      </c>
      <c r="K190" s="230">
        <f t="shared" si="35"/>
        <v>14109.220000000001</v>
      </c>
      <c r="O190" s="23"/>
      <c r="P190" s="25"/>
      <c r="Q190" s="23"/>
      <c r="R190" s="25"/>
      <c r="S190" s="23"/>
      <c r="T190" s="23"/>
      <c r="U190" s="24"/>
    </row>
    <row r="191" spans="1:21" s="42" customFormat="1" ht="51" x14ac:dyDescent="0.2">
      <c r="A191" s="155" t="s">
        <v>33</v>
      </c>
      <c r="B191" s="151">
        <v>87545</v>
      </c>
      <c r="C191" s="153" t="s">
        <v>545</v>
      </c>
      <c r="D191" s="152" t="s">
        <v>92</v>
      </c>
      <c r="E191" s="153" t="s">
        <v>19</v>
      </c>
      <c r="F191" s="163">
        <v>21.95</v>
      </c>
      <c r="G191" s="92">
        <v>11.51</v>
      </c>
      <c r="H191" s="92">
        <v>13.51</v>
      </c>
      <c r="I191" s="230">
        <f t="shared" si="33"/>
        <v>252.64</v>
      </c>
      <c r="J191" s="230">
        <f t="shared" si="34"/>
        <v>296.54000000000002</v>
      </c>
      <c r="K191" s="230">
        <f t="shared" si="35"/>
        <v>549.18000000000006</v>
      </c>
      <c r="O191" s="23"/>
      <c r="P191" s="25"/>
      <c r="Q191" s="23"/>
      <c r="R191" s="25"/>
      <c r="S191" s="23"/>
      <c r="T191" s="23"/>
      <c r="U191" s="24"/>
    </row>
    <row r="192" spans="1:21" s="42" customFormat="1" ht="51" x14ac:dyDescent="0.2">
      <c r="A192" s="155" t="s">
        <v>33</v>
      </c>
      <c r="B192" s="151">
        <v>87549</v>
      </c>
      <c r="C192" s="153" t="s">
        <v>546</v>
      </c>
      <c r="D192" s="152" t="s">
        <v>93</v>
      </c>
      <c r="E192" s="153" t="s">
        <v>19</v>
      </c>
      <c r="F192" s="163">
        <v>27.27</v>
      </c>
      <c r="G192" s="92">
        <v>10.51</v>
      </c>
      <c r="H192" s="92">
        <v>9.6999999999999993</v>
      </c>
      <c r="I192" s="230">
        <f t="shared" si="33"/>
        <v>286.61</v>
      </c>
      <c r="J192" s="230">
        <f t="shared" si="34"/>
        <v>264.52</v>
      </c>
      <c r="K192" s="230">
        <f t="shared" si="35"/>
        <v>551.13</v>
      </c>
      <c r="L192" s="56"/>
      <c r="O192" s="23"/>
      <c r="P192" s="25"/>
      <c r="Q192" s="23"/>
      <c r="R192" s="25"/>
      <c r="S192" s="23"/>
      <c r="T192" s="23"/>
      <c r="U192" s="24"/>
    </row>
    <row r="193" spans="1:21" s="42" customFormat="1" ht="51" x14ac:dyDescent="0.2">
      <c r="A193" s="155" t="s">
        <v>33</v>
      </c>
      <c r="B193" s="151">
        <v>87553</v>
      </c>
      <c r="C193" s="153" t="s">
        <v>547</v>
      </c>
      <c r="D193" s="152" t="s">
        <v>91</v>
      </c>
      <c r="E193" s="153" t="s">
        <v>19</v>
      </c>
      <c r="F193" s="163">
        <v>149.63</v>
      </c>
      <c r="G193" s="92">
        <v>9.67</v>
      </c>
      <c r="H193" s="92">
        <v>6.99</v>
      </c>
      <c r="I193" s="230">
        <f t="shared" si="33"/>
        <v>1446.92</v>
      </c>
      <c r="J193" s="230">
        <f t="shared" si="34"/>
        <v>1045.9100000000001</v>
      </c>
      <c r="K193" s="230">
        <f t="shared" si="35"/>
        <v>2492.83</v>
      </c>
      <c r="O193" s="23"/>
      <c r="P193" s="25"/>
      <c r="Q193" s="23"/>
      <c r="R193" s="25"/>
      <c r="S193" s="23"/>
      <c r="T193" s="23"/>
      <c r="U193" s="24"/>
    </row>
    <row r="194" spans="1:21" s="42" customFormat="1" ht="25.5" x14ac:dyDescent="0.2">
      <c r="A194" s="155" t="s">
        <v>33</v>
      </c>
      <c r="B194" s="151">
        <v>87272</v>
      </c>
      <c r="C194" s="153" t="s">
        <v>548</v>
      </c>
      <c r="D194" s="152" t="s">
        <v>791</v>
      </c>
      <c r="E194" s="153" t="s">
        <v>19</v>
      </c>
      <c r="F194" s="163">
        <v>24.14</v>
      </c>
      <c r="G194" s="92">
        <v>46.85</v>
      </c>
      <c r="H194" s="92">
        <v>26.35</v>
      </c>
      <c r="I194" s="230">
        <f t="shared" si="33"/>
        <v>1130.96</v>
      </c>
      <c r="J194" s="230">
        <f t="shared" si="34"/>
        <v>636.09</v>
      </c>
      <c r="K194" s="230">
        <f t="shared" si="35"/>
        <v>1767.0500000000002</v>
      </c>
      <c r="O194" s="23"/>
      <c r="P194" s="25"/>
      <c r="Q194" s="23"/>
      <c r="R194" s="25"/>
      <c r="S194" s="23"/>
      <c r="T194" s="23"/>
      <c r="U194" s="24"/>
    </row>
    <row r="195" spans="1:21" s="42" customFormat="1" ht="25.5" x14ac:dyDescent="0.2">
      <c r="A195" s="155" t="s">
        <v>33</v>
      </c>
      <c r="B195" s="151">
        <v>87273</v>
      </c>
      <c r="C195" s="153" t="s">
        <v>549</v>
      </c>
      <c r="D195" s="152" t="s">
        <v>789</v>
      </c>
      <c r="E195" s="153" t="s">
        <v>19</v>
      </c>
      <c r="F195" s="163">
        <v>130.25</v>
      </c>
      <c r="G195" s="92">
        <v>40.18</v>
      </c>
      <c r="H195" s="92">
        <v>22.6</v>
      </c>
      <c r="I195" s="230">
        <f t="shared" si="33"/>
        <v>5233.45</v>
      </c>
      <c r="J195" s="230">
        <f t="shared" si="34"/>
        <v>2943.65</v>
      </c>
      <c r="K195" s="230">
        <f t="shared" si="35"/>
        <v>8177.1</v>
      </c>
      <c r="O195" s="23"/>
      <c r="P195" s="25"/>
      <c r="Q195" s="23"/>
      <c r="R195" s="25"/>
      <c r="S195" s="23"/>
      <c r="T195" s="23"/>
      <c r="U195" s="24"/>
    </row>
    <row r="196" spans="1:21" s="42" customFormat="1" ht="25.5" x14ac:dyDescent="0.2">
      <c r="A196" s="150" t="s">
        <v>33</v>
      </c>
      <c r="B196" s="151">
        <v>87275</v>
      </c>
      <c r="C196" s="182" t="s">
        <v>550</v>
      </c>
      <c r="D196" s="152" t="s">
        <v>790</v>
      </c>
      <c r="E196" s="153" t="s">
        <v>19</v>
      </c>
      <c r="F196" s="154">
        <v>194.59</v>
      </c>
      <c r="G196" s="91">
        <v>45.64</v>
      </c>
      <c r="H196" s="91">
        <v>25.67</v>
      </c>
      <c r="I196" s="229">
        <f t="shared" si="33"/>
        <v>8881.09</v>
      </c>
      <c r="J196" s="229">
        <f t="shared" si="34"/>
        <v>4995.13</v>
      </c>
      <c r="K196" s="229">
        <f t="shared" si="35"/>
        <v>13876.220000000001</v>
      </c>
      <c r="O196" s="23"/>
      <c r="P196" s="25"/>
      <c r="Q196" s="23"/>
      <c r="R196" s="25"/>
      <c r="S196" s="23"/>
      <c r="T196" s="23"/>
      <c r="U196" s="24"/>
    </row>
    <row r="197" spans="1:21" s="42" customFormat="1" ht="25.5" x14ac:dyDescent="0.2">
      <c r="A197" s="150" t="s">
        <v>33</v>
      </c>
      <c r="B197" s="151">
        <v>87242</v>
      </c>
      <c r="C197" s="182" t="s">
        <v>551</v>
      </c>
      <c r="D197" s="152" t="s">
        <v>792</v>
      </c>
      <c r="E197" s="153" t="s">
        <v>19</v>
      </c>
      <c r="F197" s="154">
        <v>40.81</v>
      </c>
      <c r="G197" s="91">
        <v>173.06</v>
      </c>
      <c r="H197" s="91">
        <v>35.44</v>
      </c>
      <c r="I197" s="229">
        <f>ROUND((F197*G197),2)</f>
        <v>7062.58</v>
      </c>
      <c r="J197" s="229">
        <f>ROUND((F197*H197),2)</f>
        <v>1446.31</v>
      </c>
      <c r="K197" s="229">
        <f>SUM(I197:J197)</f>
        <v>8508.89</v>
      </c>
      <c r="O197" s="23"/>
      <c r="P197" s="25"/>
      <c r="Q197" s="23"/>
      <c r="R197" s="25"/>
      <c r="S197" s="23"/>
      <c r="T197" s="23"/>
      <c r="U197" s="24"/>
    </row>
    <row r="198" spans="1:21" s="42" customFormat="1" ht="15" customHeight="1" x14ac:dyDescent="0.2">
      <c r="A198" s="167"/>
      <c r="B198" s="168"/>
      <c r="C198" s="175" t="s">
        <v>189</v>
      </c>
      <c r="D198" s="176" t="s">
        <v>207</v>
      </c>
      <c r="E198" s="177"/>
      <c r="F198" s="178"/>
      <c r="G198" s="96"/>
      <c r="H198" s="96"/>
      <c r="I198" s="178"/>
      <c r="J198" s="178"/>
      <c r="K198" s="231"/>
      <c r="O198" s="23"/>
      <c r="P198" s="25"/>
      <c r="Q198" s="23"/>
      <c r="R198" s="25"/>
      <c r="S198" s="23"/>
      <c r="T198" s="23"/>
      <c r="U198" s="24"/>
    </row>
    <row r="199" spans="1:21" s="42" customFormat="1" ht="25.5" x14ac:dyDescent="0.2">
      <c r="A199" s="150" t="s">
        <v>33</v>
      </c>
      <c r="B199" s="151">
        <v>87272</v>
      </c>
      <c r="C199" s="182" t="s">
        <v>479</v>
      </c>
      <c r="D199" s="152" t="s">
        <v>789</v>
      </c>
      <c r="E199" s="153" t="s">
        <v>19</v>
      </c>
      <c r="F199" s="154">
        <v>35.200000000000003</v>
      </c>
      <c r="G199" s="91">
        <v>46.85</v>
      </c>
      <c r="H199" s="91">
        <v>26.35</v>
      </c>
      <c r="I199" s="229">
        <f>ROUND((F199*G199),2)</f>
        <v>1649.12</v>
      </c>
      <c r="J199" s="229">
        <f>ROUND((F199*H199),2)</f>
        <v>927.52</v>
      </c>
      <c r="K199" s="229">
        <f>SUM(I199:J199)</f>
        <v>2576.64</v>
      </c>
      <c r="O199" s="23"/>
      <c r="P199" s="25"/>
      <c r="Q199" s="23"/>
      <c r="R199" s="25"/>
      <c r="S199" s="23"/>
      <c r="T199" s="23"/>
      <c r="U199" s="24"/>
    </row>
    <row r="200" spans="1:21" s="42" customFormat="1" ht="25.5" x14ac:dyDescent="0.2">
      <c r="A200" s="150" t="s">
        <v>33</v>
      </c>
      <c r="B200" s="151">
        <v>87275</v>
      </c>
      <c r="C200" s="182" t="s">
        <v>480</v>
      </c>
      <c r="D200" s="152" t="s">
        <v>790</v>
      </c>
      <c r="E200" s="153" t="s">
        <v>19</v>
      </c>
      <c r="F200" s="154">
        <v>14.47</v>
      </c>
      <c r="G200" s="91">
        <v>45.64</v>
      </c>
      <c r="H200" s="91">
        <v>25.67</v>
      </c>
      <c r="I200" s="229">
        <f>ROUND((F200*G200),2)</f>
        <v>660.41</v>
      </c>
      <c r="J200" s="229">
        <f>ROUND((F200*H200),2)</f>
        <v>371.44</v>
      </c>
      <c r="K200" s="229">
        <f>SUM(I200:J200)</f>
        <v>1031.8499999999999</v>
      </c>
      <c r="O200" s="23"/>
      <c r="P200" s="25"/>
      <c r="Q200" s="23"/>
      <c r="R200" s="25"/>
      <c r="S200" s="23"/>
      <c r="T200" s="23"/>
      <c r="U200" s="24"/>
    </row>
    <row r="201" spans="1:21" s="42" customFormat="1" x14ac:dyDescent="0.2">
      <c r="A201" s="199"/>
      <c r="B201" s="168"/>
      <c r="C201" s="175" t="s">
        <v>552</v>
      </c>
      <c r="D201" s="176" t="s">
        <v>156</v>
      </c>
      <c r="E201" s="177"/>
      <c r="F201" s="178"/>
      <c r="G201" s="96"/>
      <c r="H201" s="96"/>
      <c r="I201" s="178"/>
      <c r="J201" s="178"/>
      <c r="K201" s="231"/>
      <c r="O201" s="23"/>
      <c r="P201" s="25"/>
      <c r="Q201" s="23"/>
      <c r="R201" s="25"/>
      <c r="S201" s="23"/>
      <c r="T201" s="23"/>
      <c r="U201" s="24"/>
    </row>
    <row r="202" spans="1:21" s="42" customFormat="1" ht="38.25" x14ac:dyDescent="0.2">
      <c r="A202" s="155" t="s">
        <v>33</v>
      </c>
      <c r="B202" s="151">
        <v>90406</v>
      </c>
      <c r="C202" s="153" t="s">
        <v>553</v>
      </c>
      <c r="D202" s="152" t="s">
        <v>157</v>
      </c>
      <c r="E202" s="153" t="s">
        <v>19</v>
      </c>
      <c r="F202" s="163">
        <v>86.68</v>
      </c>
      <c r="G202" s="92">
        <v>23.06</v>
      </c>
      <c r="H202" s="92">
        <v>20.45</v>
      </c>
      <c r="I202" s="230">
        <f>ROUND((F202*G202),2)</f>
        <v>1998.84</v>
      </c>
      <c r="J202" s="230">
        <f>ROUND((F202*H202),2)</f>
        <v>1772.61</v>
      </c>
      <c r="K202" s="230">
        <f>SUM(I202:J202)</f>
        <v>3771.45</v>
      </c>
      <c r="O202" s="23"/>
      <c r="P202" s="25"/>
      <c r="Q202" s="23"/>
      <c r="R202" s="25"/>
      <c r="S202" s="23"/>
      <c r="T202" s="23"/>
      <c r="U202" s="24"/>
    </row>
    <row r="203" spans="1:21" s="42" customFormat="1" x14ac:dyDescent="0.2">
      <c r="A203" s="199"/>
      <c r="B203" s="168"/>
      <c r="C203" s="175" t="s">
        <v>995</v>
      </c>
      <c r="D203" s="176" t="s">
        <v>1000</v>
      </c>
      <c r="E203" s="177"/>
      <c r="F203" s="178"/>
      <c r="G203" s="96"/>
      <c r="H203" s="96"/>
      <c r="I203" s="178"/>
      <c r="J203" s="178"/>
      <c r="K203" s="231"/>
      <c r="O203" s="23"/>
      <c r="P203" s="25"/>
      <c r="Q203" s="23"/>
      <c r="R203" s="25"/>
      <c r="S203" s="23"/>
      <c r="T203" s="23"/>
      <c r="U203" s="24"/>
    </row>
    <row r="204" spans="1:21" s="42" customFormat="1" x14ac:dyDescent="0.2">
      <c r="A204" s="155" t="s">
        <v>999</v>
      </c>
      <c r="B204" s="151">
        <v>5534</v>
      </c>
      <c r="C204" s="153" t="s">
        <v>997</v>
      </c>
      <c r="D204" s="152" t="s">
        <v>998</v>
      </c>
      <c r="E204" s="153" t="s">
        <v>198</v>
      </c>
      <c r="F204" s="163">
        <v>20</v>
      </c>
      <c r="G204" s="92">
        <v>1.5</v>
      </c>
      <c r="H204" s="92">
        <v>0.03</v>
      </c>
      <c r="I204" s="230">
        <f>ROUND((F204*G204),2)</f>
        <v>30</v>
      </c>
      <c r="J204" s="230">
        <f>ROUND((F204*H204),2)</f>
        <v>0.6</v>
      </c>
      <c r="K204" s="230">
        <f>SUM(I204:J204)</f>
        <v>30.6</v>
      </c>
      <c r="O204" s="23"/>
      <c r="P204" s="25"/>
      <c r="Q204" s="23"/>
      <c r="R204" s="25"/>
      <c r="S204" s="23"/>
      <c r="T204" s="23"/>
      <c r="U204" s="24"/>
    </row>
    <row r="205" spans="1:21" s="42" customFormat="1" x14ac:dyDescent="0.2">
      <c r="A205" s="155" t="s">
        <v>63</v>
      </c>
      <c r="B205" s="151">
        <v>38195</v>
      </c>
      <c r="C205" s="153" t="s">
        <v>1054</v>
      </c>
      <c r="D205" s="152" t="s">
        <v>996</v>
      </c>
      <c r="E205" s="153" t="s">
        <v>19</v>
      </c>
      <c r="F205" s="163">
        <v>12</v>
      </c>
      <c r="G205" s="92">
        <v>98.84</v>
      </c>
      <c r="H205" s="92">
        <v>2.02</v>
      </c>
      <c r="I205" s="230">
        <f>ROUND((F205*G205),2)</f>
        <v>1186.08</v>
      </c>
      <c r="J205" s="230">
        <f>ROUND((F205*H205),2)</f>
        <v>24.24</v>
      </c>
      <c r="K205" s="230">
        <f>SUM(I205:J205)</f>
        <v>1210.32</v>
      </c>
      <c r="O205" s="23"/>
      <c r="P205" s="25"/>
      <c r="Q205" s="23"/>
      <c r="R205" s="25"/>
      <c r="S205" s="23"/>
      <c r="T205" s="23"/>
      <c r="U205" s="24"/>
    </row>
    <row r="206" spans="1:21" s="42" customFormat="1" ht="15.75" customHeight="1" x14ac:dyDescent="0.2">
      <c r="A206" s="183"/>
      <c r="B206" s="200"/>
      <c r="C206" s="263" t="s">
        <v>113</v>
      </c>
      <c r="D206" s="264"/>
      <c r="E206" s="264"/>
      <c r="F206" s="264"/>
      <c r="G206" s="97"/>
      <c r="H206" s="242"/>
      <c r="I206" s="247">
        <f>SUM(I187:I205)</f>
        <v>51315.920000000006</v>
      </c>
      <c r="J206" s="244">
        <f>SUM(J187:J205)</f>
        <v>39008.079999999994</v>
      </c>
      <c r="K206" s="244">
        <f>SUM(K187:K205)</f>
        <v>90324.000000000015</v>
      </c>
      <c r="T206" s="23"/>
    </row>
    <row r="207" spans="1:21" s="42" customFormat="1" ht="15" customHeight="1" x14ac:dyDescent="0.2">
      <c r="A207" s="184"/>
      <c r="B207" s="171"/>
      <c r="C207" s="172" t="s">
        <v>886</v>
      </c>
      <c r="D207" s="160" t="s">
        <v>477</v>
      </c>
      <c r="E207" s="137"/>
      <c r="F207" s="138"/>
      <c r="G207" s="94"/>
      <c r="H207" s="94"/>
      <c r="I207" s="138"/>
      <c r="J207" s="138"/>
      <c r="K207" s="139"/>
      <c r="L207" s="56"/>
      <c r="O207" s="56"/>
      <c r="T207" s="23"/>
    </row>
    <row r="208" spans="1:21" s="42" customFormat="1" x14ac:dyDescent="0.2">
      <c r="A208" s="199"/>
      <c r="B208" s="168"/>
      <c r="C208" s="175" t="s">
        <v>109</v>
      </c>
      <c r="D208" s="176" t="s">
        <v>482</v>
      </c>
      <c r="E208" s="177"/>
      <c r="F208" s="178"/>
      <c r="G208" s="96"/>
      <c r="H208" s="96"/>
      <c r="I208" s="178"/>
      <c r="J208" s="178"/>
      <c r="K208" s="231"/>
      <c r="O208" s="23"/>
      <c r="P208" s="25"/>
      <c r="Q208" s="23"/>
      <c r="R208" s="25"/>
      <c r="S208" s="23"/>
      <c r="T208" s="23"/>
      <c r="U208" s="24"/>
    </row>
    <row r="209" spans="1:21" s="42" customFormat="1" ht="15" customHeight="1" x14ac:dyDescent="0.2">
      <c r="A209" s="150" t="s">
        <v>33</v>
      </c>
      <c r="B209" s="151">
        <v>98689</v>
      </c>
      <c r="C209" s="182" t="s">
        <v>404</v>
      </c>
      <c r="D209" s="152" t="s">
        <v>486</v>
      </c>
      <c r="E209" s="153" t="s">
        <v>11</v>
      </c>
      <c r="F209" s="154">
        <v>29.5</v>
      </c>
      <c r="G209" s="91">
        <v>82.66</v>
      </c>
      <c r="H209" s="91">
        <v>14.59</v>
      </c>
      <c r="I209" s="229">
        <f>ROUND((F209*G209),2)</f>
        <v>2438.4699999999998</v>
      </c>
      <c r="J209" s="229">
        <f>ROUND((F209*H209),2)</f>
        <v>430.41</v>
      </c>
      <c r="K209" s="229">
        <f>SUM(I209:J209)</f>
        <v>2868.8799999999997</v>
      </c>
      <c r="O209" s="23"/>
      <c r="P209" s="25"/>
      <c r="Q209" s="23"/>
      <c r="R209" s="25"/>
      <c r="S209" s="23"/>
      <c r="T209" s="23"/>
      <c r="U209" s="24"/>
    </row>
    <row r="210" spans="1:21" s="42" customFormat="1" x14ac:dyDescent="0.2">
      <c r="A210" s="150" t="s">
        <v>34</v>
      </c>
      <c r="B210" s="151">
        <v>95340</v>
      </c>
      <c r="C210" s="182" t="s">
        <v>405</v>
      </c>
      <c r="D210" s="152" t="s">
        <v>487</v>
      </c>
      <c r="E210" s="153" t="s">
        <v>11</v>
      </c>
      <c r="F210" s="154">
        <v>6.6</v>
      </c>
      <c r="G210" s="245">
        <v>97.55</v>
      </c>
      <c r="H210" s="245">
        <v>45.95</v>
      </c>
      <c r="I210" s="246">
        <f>ROUND((F210*G210),2)</f>
        <v>643.83000000000004</v>
      </c>
      <c r="J210" s="246">
        <f>ROUND((F210*H210),2)</f>
        <v>303.27</v>
      </c>
      <c r="K210" s="246">
        <f>SUM(I210:J210)</f>
        <v>947.1</v>
      </c>
      <c r="O210" s="23"/>
      <c r="P210" s="25"/>
      <c r="Q210" s="23"/>
      <c r="R210" s="25"/>
      <c r="S210" s="23"/>
      <c r="T210" s="23"/>
      <c r="U210" s="24"/>
    </row>
    <row r="211" spans="1:21" s="42" customFormat="1" ht="25.5" x14ac:dyDescent="0.2">
      <c r="A211" s="150" t="s">
        <v>33</v>
      </c>
      <c r="B211" s="151">
        <v>101965</v>
      </c>
      <c r="C211" s="182" t="s">
        <v>406</v>
      </c>
      <c r="D211" s="152" t="s">
        <v>488</v>
      </c>
      <c r="E211" s="153" t="s">
        <v>11</v>
      </c>
      <c r="F211" s="154">
        <v>34.96</v>
      </c>
      <c r="G211" s="91">
        <v>86.52</v>
      </c>
      <c r="H211" s="91">
        <v>21.63</v>
      </c>
      <c r="I211" s="229">
        <f>ROUND((F211*G211),2)</f>
        <v>3024.74</v>
      </c>
      <c r="J211" s="229">
        <f>ROUND((F211*H211),2)</f>
        <v>756.18</v>
      </c>
      <c r="K211" s="229">
        <f>SUM(I211:J211)</f>
        <v>3780.9199999999996</v>
      </c>
      <c r="O211" s="23"/>
      <c r="P211" s="25"/>
      <c r="Q211" s="23"/>
      <c r="R211" s="25"/>
      <c r="S211" s="23"/>
      <c r="T211" s="23"/>
      <c r="U211" s="24"/>
    </row>
    <row r="212" spans="1:21" s="42" customFormat="1" x14ac:dyDescent="0.2">
      <c r="A212" s="150" t="s">
        <v>33</v>
      </c>
      <c r="B212" s="151">
        <v>88649</v>
      </c>
      <c r="C212" s="182" t="s">
        <v>407</v>
      </c>
      <c r="D212" s="152" t="s">
        <v>783</v>
      </c>
      <c r="E212" s="153" t="s">
        <v>11</v>
      </c>
      <c r="F212" s="154">
        <v>81.900000000000006</v>
      </c>
      <c r="G212" s="91">
        <v>5.98</v>
      </c>
      <c r="H212" s="91">
        <v>1.89</v>
      </c>
      <c r="I212" s="229">
        <f>ROUND((F212*G212),2)</f>
        <v>489.76</v>
      </c>
      <c r="J212" s="229">
        <f>ROUND((F212*H212),2)</f>
        <v>154.79</v>
      </c>
      <c r="K212" s="229">
        <f>SUM(I212:J212)</f>
        <v>644.54999999999995</v>
      </c>
      <c r="O212" s="23"/>
      <c r="P212" s="25"/>
      <c r="Q212" s="23"/>
      <c r="R212" s="25"/>
      <c r="S212" s="23"/>
      <c r="T212" s="23"/>
      <c r="U212" s="24"/>
    </row>
    <row r="213" spans="1:21" s="42" customFormat="1" x14ac:dyDescent="0.2">
      <c r="A213" s="199"/>
      <c r="B213" s="168"/>
      <c r="C213" s="175" t="s">
        <v>195</v>
      </c>
      <c r="D213" s="176" t="s">
        <v>485</v>
      </c>
      <c r="E213" s="177"/>
      <c r="F213" s="178"/>
      <c r="G213" s="96"/>
      <c r="H213" s="96"/>
      <c r="I213" s="178"/>
      <c r="J213" s="178"/>
      <c r="K213" s="231"/>
      <c r="O213" s="23"/>
      <c r="P213" s="25"/>
      <c r="Q213" s="23"/>
      <c r="R213" s="25"/>
      <c r="S213" s="23"/>
      <c r="T213" s="23"/>
      <c r="U213" s="24"/>
    </row>
    <row r="214" spans="1:21" s="42" customFormat="1" ht="25.5" x14ac:dyDescent="0.2">
      <c r="A214" s="140" t="s">
        <v>33</v>
      </c>
      <c r="B214" s="140">
        <v>102253</v>
      </c>
      <c r="C214" s="182" t="s">
        <v>408</v>
      </c>
      <c r="D214" s="144" t="s">
        <v>202</v>
      </c>
      <c r="E214" s="153" t="s">
        <v>19</v>
      </c>
      <c r="F214" s="163">
        <v>7.56</v>
      </c>
      <c r="G214" s="92">
        <v>669.04</v>
      </c>
      <c r="H214" s="92">
        <v>74.34</v>
      </c>
      <c r="I214" s="230">
        <f t="shared" ref="I214:I224" si="36">ROUND((F214*G214),2)</f>
        <v>5057.9399999999996</v>
      </c>
      <c r="J214" s="230">
        <f t="shared" ref="J214:J224" si="37">ROUND((F214*H214),2)</f>
        <v>562.01</v>
      </c>
      <c r="K214" s="230">
        <f t="shared" ref="K214:K224" si="38">SUM(I214:J214)</f>
        <v>5619.95</v>
      </c>
      <c r="O214" s="23"/>
      <c r="P214" s="25"/>
      <c r="Q214" s="23"/>
      <c r="R214" s="25"/>
      <c r="S214" s="23"/>
      <c r="T214" s="23"/>
      <c r="U214" s="24"/>
    </row>
    <row r="215" spans="1:21" s="42" customFormat="1" ht="25.5" x14ac:dyDescent="0.2">
      <c r="A215" s="140" t="s">
        <v>194</v>
      </c>
      <c r="B215" s="140" t="s">
        <v>500</v>
      </c>
      <c r="C215" s="182" t="s">
        <v>410</v>
      </c>
      <c r="D215" s="144" t="s">
        <v>490</v>
      </c>
      <c r="E215" s="153" t="s">
        <v>198</v>
      </c>
      <c r="F215" s="163">
        <v>1</v>
      </c>
      <c r="G215" s="92">
        <v>374.08</v>
      </c>
      <c r="H215" s="92">
        <v>99.44</v>
      </c>
      <c r="I215" s="230">
        <f t="shared" si="36"/>
        <v>374.08</v>
      </c>
      <c r="J215" s="230">
        <f t="shared" si="37"/>
        <v>99.44</v>
      </c>
      <c r="K215" s="230">
        <f t="shared" si="38"/>
        <v>473.52</v>
      </c>
      <c r="O215" s="23"/>
      <c r="P215" s="25"/>
      <c r="Q215" s="23"/>
      <c r="R215" s="25"/>
      <c r="S215" s="23"/>
      <c r="T215" s="23"/>
      <c r="U215" s="24"/>
    </row>
    <row r="216" spans="1:21" s="42" customFormat="1" ht="25.5" x14ac:dyDescent="0.2">
      <c r="A216" s="140" t="s">
        <v>194</v>
      </c>
      <c r="B216" s="140" t="s">
        <v>502</v>
      </c>
      <c r="C216" s="182" t="s">
        <v>411</v>
      </c>
      <c r="D216" s="144" t="s">
        <v>489</v>
      </c>
      <c r="E216" s="153" t="s">
        <v>198</v>
      </c>
      <c r="F216" s="163">
        <v>2</v>
      </c>
      <c r="G216" s="92">
        <v>285.98</v>
      </c>
      <c r="H216" s="92">
        <v>85.43</v>
      </c>
      <c r="I216" s="230">
        <f t="shared" si="36"/>
        <v>571.96</v>
      </c>
      <c r="J216" s="230">
        <f t="shared" si="37"/>
        <v>170.86</v>
      </c>
      <c r="K216" s="230">
        <f t="shared" si="38"/>
        <v>742.82</v>
      </c>
      <c r="O216" s="23"/>
      <c r="P216" s="25"/>
      <c r="Q216" s="23"/>
      <c r="R216" s="25"/>
      <c r="S216" s="23"/>
      <c r="T216" s="23"/>
      <c r="U216" s="24"/>
    </row>
    <row r="217" spans="1:21" s="42" customFormat="1" ht="25.5" x14ac:dyDescent="0.2">
      <c r="A217" s="140" t="s">
        <v>33</v>
      </c>
      <c r="B217" s="140">
        <v>86895</v>
      </c>
      <c r="C217" s="182" t="s">
        <v>512</v>
      </c>
      <c r="D217" s="144" t="s">
        <v>491</v>
      </c>
      <c r="E217" s="153" t="s">
        <v>198</v>
      </c>
      <c r="F217" s="163">
        <v>1</v>
      </c>
      <c r="G217" s="92">
        <v>302.44</v>
      </c>
      <c r="H217" s="92">
        <v>53.37</v>
      </c>
      <c r="I217" s="230">
        <f t="shared" si="36"/>
        <v>302.44</v>
      </c>
      <c r="J217" s="230">
        <f t="shared" si="37"/>
        <v>53.37</v>
      </c>
      <c r="K217" s="230">
        <f t="shared" si="38"/>
        <v>355.81</v>
      </c>
      <c r="O217" s="23"/>
      <c r="P217" s="25"/>
      <c r="Q217" s="23"/>
      <c r="R217" s="25"/>
      <c r="S217" s="23"/>
      <c r="T217" s="23"/>
      <c r="U217" s="24"/>
    </row>
    <row r="218" spans="1:21" s="42" customFormat="1" ht="25.5" x14ac:dyDescent="0.2">
      <c r="A218" s="140" t="s">
        <v>194</v>
      </c>
      <c r="B218" s="140" t="s">
        <v>505</v>
      </c>
      <c r="C218" s="182" t="s">
        <v>554</v>
      </c>
      <c r="D218" s="144" t="s">
        <v>492</v>
      </c>
      <c r="E218" s="153" t="s">
        <v>198</v>
      </c>
      <c r="F218" s="163">
        <v>1</v>
      </c>
      <c r="G218" s="92">
        <v>310.89</v>
      </c>
      <c r="H218" s="92">
        <v>82.64</v>
      </c>
      <c r="I218" s="230">
        <f t="shared" si="36"/>
        <v>310.89</v>
      </c>
      <c r="J218" s="230">
        <f t="shared" si="37"/>
        <v>82.64</v>
      </c>
      <c r="K218" s="230">
        <f t="shared" si="38"/>
        <v>393.53</v>
      </c>
      <c r="O218" s="23"/>
      <c r="P218" s="25"/>
      <c r="Q218" s="23"/>
      <c r="R218" s="25"/>
      <c r="S218" s="23"/>
      <c r="T218" s="23"/>
      <c r="U218" s="24"/>
    </row>
    <row r="219" spans="1:21" s="42" customFormat="1" ht="25.5" x14ac:dyDescent="0.2">
      <c r="A219" s="140" t="s">
        <v>194</v>
      </c>
      <c r="B219" s="140" t="s">
        <v>506</v>
      </c>
      <c r="C219" s="182" t="s">
        <v>555</v>
      </c>
      <c r="D219" s="144" t="s">
        <v>496</v>
      </c>
      <c r="E219" s="153" t="s">
        <v>198</v>
      </c>
      <c r="F219" s="163">
        <v>3</v>
      </c>
      <c r="G219" s="92">
        <v>444.42</v>
      </c>
      <c r="H219" s="92">
        <v>66.41</v>
      </c>
      <c r="I219" s="230">
        <f t="shared" si="36"/>
        <v>1333.26</v>
      </c>
      <c r="J219" s="230">
        <f t="shared" si="37"/>
        <v>199.23</v>
      </c>
      <c r="K219" s="230">
        <f t="shared" si="38"/>
        <v>1532.49</v>
      </c>
      <c r="O219" s="23"/>
      <c r="P219" s="25"/>
      <c r="Q219" s="23"/>
      <c r="R219" s="25"/>
      <c r="S219" s="23"/>
      <c r="T219" s="23"/>
      <c r="U219" s="24"/>
    </row>
    <row r="220" spans="1:21" s="42" customFormat="1" ht="25.5" x14ac:dyDescent="0.2">
      <c r="A220" s="140" t="s">
        <v>194</v>
      </c>
      <c r="B220" s="140" t="s">
        <v>507</v>
      </c>
      <c r="C220" s="182" t="s">
        <v>556</v>
      </c>
      <c r="D220" s="144" t="s">
        <v>497</v>
      </c>
      <c r="E220" s="153" t="s">
        <v>198</v>
      </c>
      <c r="F220" s="163">
        <v>1</v>
      </c>
      <c r="G220" s="92">
        <v>247.26</v>
      </c>
      <c r="H220" s="92">
        <v>50.64</v>
      </c>
      <c r="I220" s="230">
        <f t="shared" si="36"/>
        <v>247.26</v>
      </c>
      <c r="J220" s="230">
        <f t="shared" si="37"/>
        <v>50.64</v>
      </c>
      <c r="K220" s="230">
        <f t="shared" si="38"/>
        <v>297.89999999999998</v>
      </c>
      <c r="O220" s="23"/>
      <c r="P220" s="25"/>
      <c r="Q220" s="23"/>
      <c r="R220" s="25"/>
      <c r="S220" s="23"/>
      <c r="T220" s="23"/>
      <c r="U220" s="24"/>
    </row>
    <row r="221" spans="1:21" s="42" customFormat="1" ht="25.5" x14ac:dyDescent="0.2">
      <c r="A221" s="140" t="s">
        <v>194</v>
      </c>
      <c r="B221" s="140" t="s">
        <v>508</v>
      </c>
      <c r="C221" s="182" t="s">
        <v>557</v>
      </c>
      <c r="D221" s="144" t="s">
        <v>499</v>
      </c>
      <c r="E221" s="153" t="s">
        <v>198</v>
      </c>
      <c r="F221" s="163">
        <v>1</v>
      </c>
      <c r="G221" s="92">
        <v>242.23</v>
      </c>
      <c r="H221" s="92">
        <v>53.22</v>
      </c>
      <c r="I221" s="230">
        <f t="shared" si="36"/>
        <v>242.23</v>
      </c>
      <c r="J221" s="230">
        <f t="shared" si="37"/>
        <v>53.22</v>
      </c>
      <c r="K221" s="230">
        <f t="shared" si="38"/>
        <v>295.45</v>
      </c>
      <c r="O221" s="23"/>
      <c r="P221" s="25"/>
      <c r="Q221" s="23"/>
      <c r="R221" s="25"/>
      <c r="S221" s="23"/>
      <c r="T221" s="23"/>
      <c r="U221" s="24"/>
    </row>
    <row r="222" spans="1:21" s="42" customFormat="1" ht="25.5" x14ac:dyDescent="0.2">
      <c r="A222" s="140" t="s">
        <v>194</v>
      </c>
      <c r="B222" s="140" t="s">
        <v>509</v>
      </c>
      <c r="C222" s="182" t="s">
        <v>558</v>
      </c>
      <c r="D222" s="144" t="s">
        <v>501</v>
      </c>
      <c r="E222" s="153" t="s">
        <v>198</v>
      </c>
      <c r="F222" s="163">
        <v>1</v>
      </c>
      <c r="G222" s="92">
        <v>189.71</v>
      </c>
      <c r="H222" s="92">
        <v>44.5</v>
      </c>
      <c r="I222" s="230">
        <f t="shared" si="36"/>
        <v>189.71</v>
      </c>
      <c r="J222" s="230">
        <f t="shared" si="37"/>
        <v>44.5</v>
      </c>
      <c r="K222" s="230">
        <f t="shared" si="38"/>
        <v>234.21</v>
      </c>
      <c r="O222" s="23"/>
      <c r="P222" s="25"/>
      <c r="Q222" s="23"/>
      <c r="R222" s="25"/>
      <c r="S222" s="23"/>
      <c r="T222" s="23"/>
      <c r="U222" s="24"/>
    </row>
    <row r="223" spans="1:21" s="42" customFormat="1" ht="25.5" x14ac:dyDescent="0.2">
      <c r="A223" s="140" t="s">
        <v>194</v>
      </c>
      <c r="B223" s="140" t="s">
        <v>510</v>
      </c>
      <c r="C223" s="182" t="s">
        <v>559</v>
      </c>
      <c r="D223" s="144" t="s">
        <v>503</v>
      </c>
      <c r="E223" s="153" t="s">
        <v>198</v>
      </c>
      <c r="F223" s="163">
        <v>1</v>
      </c>
      <c r="G223" s="92">
        <v>857.88</v>
      </c>
      <c r="H223" s="92">
        <v>116.98</v>
      </c>
      <c r="I223" s="230">
        <f t="shared" si="36"/>
        <v>857.88</v>
      </c>
      <c r="J223" s="230">
        <f t="shared" si="37"/>
        <v>116.98</v>
      </c>
      <c r="K223" s="230">
        <f t="shared" si="38"/>
        <v>974.86</v>
      </c>
      <c r="O223" s="23"/>
      <c r="P223" s="25"/>
      <c r="Q223" s="23"/>
      <c r="R223" s="25"/>
      <c r="S223" s="23"/>
      <c r="T223" s="23"/>
      <c r="U223" s="24"/>
    </row>
    <row r="224" spans="1:21" s="42" customFormat="1" ht="25.5" x14ac:dyDescent="0.2">
      <c r="A224" s="140" t="s">
        <v>194</v>
      </c>
      <c r="B224" s="140" t="s">
        <v>514</v>
      </c>
      <c r="C224" s="182" t="s">
        <v>560</v>
      </c>
      <c r="D224" s="144" t="s">
        <v>504</v>
      </c>
      <c r="E224" s="153" t="s">
        <v>198</v>
      </c>
      <c r="F224" s="163">
        <v>1</v>
      </c>
      <c r="G224" s="92">
        <v>289.29000000000002</v>
      </c>
      <c r="H224" s="92">
        <v>55.11</v>
      </c>
      <c r="I224" s="230">
        <f t="shared" si="36"/>
        <v>289.29000000000002</v>
      </c>
      <c r="J224" s="230">
        <f t="shared" si="37"/>
        <v>55.11</v>
      </c>
      <c r="K224" s="230">
        <f t="shared" si="38"/>
        <v>344.40000000000003</v>
      </c>
      <c r="O224" s="23"/>
      <c r="P224" s="25"/>
      <c r="Q224" s="23"/>
      <c r="R224" s="25"/>
      <c r="S224" s="23"/>
      <c r="T224" s="23"/>
      <c r="U224" s="24"/>
    </row>
    <row r="225" spans="1:21" s="42" customFormat="1" ht="15.75" customHeight="1" x14ac:dyDescent="0.2">
      <c r="A225" s="169"/>
      <c r="B225" s="170"/>
      <c r="C225" s="263" t="s">
        <v>114</v>
      </c>
      <c r="D225" s="264"/>
      <c r="E225" s="264"/>
      <c r="F225" s="264"/>
      <c r="G225" s="97"/>
      <c r="H225" s="242"/>
      <c r="I225" s="244">
        <f>SUM(I209:I224)</f>
        <v>16373.739999999998</v>
      </c>
      <c r="J225" s="247">
        <f>SUM(J209:J224)</f>
        <v>3132.6499999999996</v>
      </c>
      <c r="K225" s="244">
        <f>SUM(K209:K224)</f>
        <v>19506.390000000003</v>
      </c>
      <c r="O225" s="23"/>
      <c r="P225" s="25"/>
      <c r="Q225" s="23"/>
      <c r="R225" s="25"/>
      <c r="S225" s="23"/>
      <c r="T225" s="23"/>
      <c r="U225" s="24"/>
    </row>
    <row r="226" spans="1:21" s="42" customFormat="1" ht="15" customHeight="1" x14ac:dyDescent="0.2">
      <c r="A226" s="167"/>
      <c r="B226" s="168"/>
      <c r="C226" s="172" t="s">
        <v>115</v>
      </c>
      <c r="D226" s="201" t="s">
        <v>108</v>
      </c>
      <c r="E226" s="138"/>
      <c r="F226" s="138"/>
      <c r="G226" s="94"/>
      <c r="H226" s="94"/>
      <c r="I226" s="138"/>
      <c r="J226" s="138"/>
      <c r="K226" s="139"/>
      <c r="L226" s="56"/>
      <c r="O226" s="56"/>
      <c r="T226" s="23"/>
    </row>
    <row r="227" spans="1:21" s="42" customFormat="1" ht="15" customHeight="1" x14ac:dyDescent="0.2">
      <c r="A227" s="167"/>
      <c r="B227" s="168"/>
      <c r="C227" s="175" t="s">
        <v>134</v>
      </c>
      <c r="D227" s="176" t="s">
        <v>795</v>
      </c>
      <c r="E227" s="202"/>
      <c r="F227" s="185"/>
      <c r="G227" s="98"/>
      <c r="H227" s="98"/>
      <c r="I227" s="185"/>
      <c r="J227" s="185"/>
      <c r="K227" s="232"/>
      <c r="L227" s="56"/>
      <c r="O227" s="56"/>
      <c r="T227" s="23"/>
    </row>
    <row r="228" spans="1:21" s="42" customFormat="1" ht="25.5" x14ac:dyDescent="0.2">
      <c r="A228" s="150" t="s">
        <v>194</v>
      </c>
      <c r="B228" s="151" t="s">
        <v>511</v>
      </c>
      <c r="C228" s="182" t="s">
        <v>561</v>
      </c>
      <c r="D228" s="152" t="s">
        <v>797</v>
      </c>
      <c r="E228" s="153" t="s">
        <v>19</v>
      </c>
      <c r="F228" s="154">
        <v>39.630000000000003</v>
      </c>
      <c r="G228" s="91">
        <v>2.35</v>
      </c>
      <c r="H228" s="91">
        <v>56.42</v>
      </c>
      <c r="I228" s="229">
        <f t="shared" ref="I228:I238" si="39">ROUND((F228*G228),2)</f>
        <v>93.13</v>
      </c>
      <c r="J228" s="229">
        <f t="shared" ref="J228:J238" si="40">ROUND((F228*H228),2)</f>
        <v>2235.92</v>
      </c>
      <c r="K228" s="229">
        <f t="shared" ref="K228:K238" si="41">SUM(I228:J228)</f>
        <v>2329.0500000000002</v>
      </c>
      <c r="O228" s="23"/>
      <c r="P228" s="25"/>
      <c r="Q228" s="23"/>
      <c r="R228" s="25"/>
      <c r="S228" s="23"/>
      <c r="T228" s="23"/>
      <c r="U228" s="24"/>
    </row>
    <row r="229" spans="1:21" s="42" customFormat="1" ht="15" customHeight="1" x14ac:dyDescent="0.2">
      <c r="A229" s="150" t="s">
        <v>34</v>
      </c>
      <c r="B229" s="151">
        <v>112014</v>
      </c>
      <c r="C229" s="182" t="s">
        <v>562</v>
      </c>
      <c r="D229" s="152" t="s">
        <v>277</v>
      </c>
      <c r="E229" s="153" t="s">
        <v>19</v>
      </c>
      <c r="F229" s="154">
        <v>3.78</v>
      </c>
      <c r="G229" s="91">
        <v>77.760000000000005</v>
      </c>
      <c r="H229" s="91">
        <v>786.28</v>
      </c>
      <c r="I229" s="229">
        <f t="shared" si="39"/>
        <v>293.93</v>
      </c>
      <c r="J229" s="229">
        <f t="shared" si="40"/>
        <v>2972.14</v>
      </c>
      <c r="K229" s="229">
        <f t="shared" si="41"/>
        <v>3266.0699999999997</v>
      </c>
      <c r="O229" s="23"/>
      <c r="P229" s="25"/>
      <c r="Q229" s="23"/>
      <c r="R229" s="25"/>
      <c r="S229" s="23"/>
      <c r="T229" s="23"/>
      <c r="U229" s="24"/>
    </row>
    <row r="230" spans="1:21" s="42" customFormat="1" ht="15" customHeight="1" x14ac:dyDescent="0.2">
      <c r="A230" s="150" t="s">
        <v>34</v>
      </c>
      <c r="B230" s="151">
        <v>112014</v>
      </c>
      <c r="C230" s="182" t="s">
        <v>563</v>
      </c>
      <c r="D230" s="152" t="s">
        <v>278</v>
      </c>
      <c r="E230" s="153" t="s">
        <v>19</v>
      </c>
      <c r="F230" s="154">
        <v>3.36</v>
      </c>
      <c r="G230" s="91">
        <v>77.760000000000005</v>
      </c>
      <c r="H230" s="91">
        <v>786.28</v>
      </c>
      <c r="I230" s="229">
        <f t="shared" si="39"/>
        <v>261.27</v>
      </c>
      <c r="J230" s="229">
        <f t="shared" si="40"/>
        <v>2641.9</v>
      </c>
      <c r="K230" s="229">
        <f t="shared" si="41"/>
        <v>2903.17</v>
      </c>
      <c r="O230" s="23"/>
      <c r="P230" s="25"/>
      <c r="Q230" s="23"/>
      <c r="R230" s="25"/>
      <c r="S230" s="23"/>
      <c r="T230" s="23"/>
      <c r="U230" s="24"/>
    </row>
    <row r="231" spans="1:21" s="42" customFormat="1" ht="25.5" x14ac:dyDescent="0.2">
      <c r="A231" s="150" t="s">
        <v>34</v>
      </c>
      <c r="B231" s="151">
        <v>112013</v>
      </c>
      <c r="C231" s="182" t="s">
        <v>564</v>
      </c>
      <c r="D231" s="152" t="s">
        <v>279</v>
      </c>
      <c r="E231" s="153" t="s">
        <v>19</v>
      </c>
      <c r="F231" s="154">
        <v>25.2</v>
      </c>
      <c r="G231" s="91">
        <v>845.55</v>
      </c>
      <c r="H231" s="91">
        <v>83.62</v>
      </c>
      <c r="I231" s="229">
        <f t="shared" si="39"/>
        <v>21307.86</v>
      </c>
      <c r="J231" s="229">
        <f t="shared" si="40"/>
        <v>2107.2199999999998</v>
      </c>
      <c r="K231" s="229">
        <f t="shared" si="41"/>
        <v>23415.08</v>
      </c>
      <c r="O231" s="23"/>
      <c r="P231" s="25"/>
      <c r="Q231" s="23"/>
      <c r="R231" s="25"/>
      <c r="S231" s="23"/>
      <c r="T231" s="23"/>
      <c r="U231" s="24"/>
    </row>
    <row r="232" spans="1:21" s="42" customFormat="1" ht="25.5" x14ac:dyDescent="0.2">
      <c r="A232" s="150" t="s">
        <v>34</v>
      </c>
      <c r="B232" s="151">
        <v>112013</v>
      </c>
      <c r="C232" s="182" t="s">
        <v>565</v>
      </c>
      <c r="D232" s="152" t="s">
        <v>280</v>
      </c>
      <c r="E232" s="153" t="s">
        <v>19</v>
      </c>
      <c r="F232" s="154">
        <v>4.2</v>
      </c>
      <c r="G232" s="91">
        <v>845.55</v>
      </c>
      <c r="H232" s="91">
        <v>83.62</v>
      </c>
      <c r="I232" s="229">
        <f t="shared" si="39"/>
        <v>3551.31</v>
      </c>
      <c r="J232" s="229">
        <f t="shared" si="40"/>
        <v>351.2</v>
      </c>
      <c r="K232" s="229">
        <f t="shared" si="41"/>
        <v>3902.5099999999998</v>
      </c>
      <c r="O232" s="23"/>
      <c r="P232" s="25"/>
      <c r="Q232" s="23"/>
      <c r="R232" s="25"/>
      <c r="S232" s="23"/>
      <c r="T232" s="23"/>
      <c r="U232" s="24"/>
    </row>
    <row r="233" spans="1:21" s="42" customFormat="1" ht="25.5" x14ac:dyDescent="0.2">
      <c r="A233" s="150" t="s">
        <v>34</v>
      </c>
      <c r="B233" s="151">
        <v>112013</v>
      </c>
      <c r="C233" s="182" t="s">
        <v>566</v>
      </c>
      <c r="D233" s="152" t="s">
        <v>276</v>
      </c>
      <c r="E233" s="153" t="s">
        <v>19</v>
      </c>
      <c r="F233" s="154">
        <v>6.72</v>
      </c>
      <c r="G233" s="91">
        <v>845.55</v>
      </c>
      <c r="H233" s="91">
        <v>83.62</v>
      </c>
      <c r="I233" s="229">
        <f t="shared" si="39"/>
        <v>5682.1</v>
      </c>
      <c r="J233" s="229">
        <f t="shared" si="40"/>
        <v>561.92999999999995</v>
      </c>
      <c r="K233" s="229">
        <f t="shared" si="41"/>
        <v>6244.0300000000007</v>
      </c>
      <c r="O233" s="23"/>
      <c r="P233" s="25"/>
      <c r="Q233" s="23"/>
      <c r="R233" s="25"/>
      <c r="S233" s="23"/>
      <c r="T233" s="23"/>
      <c r="U233" s="24"/>
    </row>
    <row r="234" spans="1:21" s="42" customFormat="1" ht="25.5" x14ac:dyDescent="0.2">
      <c r="A234" s="150" t="s">
        <v>34</v>
      </c>
      <c r="B234" s="151">
        <v>112011</v>
      </c>
      <c r="C234" s="182" t="s">
        <v>567</v>
      </c>
      <c r="D234" s="152" t="s">
        <v>281</v>
      </c>
      <c r="E234" s="153" t="s">
        <v>19</v>
      </c>
      <c r="F234" s="154">
        <v>4.62</v>
      </c>
      <c r="G234" s="91">
        <v>517.46</v>
      </c>
      <c r="H234" s="91">
        <v>63.95</v>
      </c>
      <c r="I234" s="229">
        <f t="shared" si="39"/>
        <v>2390.67</v>
      </c>
      <c r="J234" s="229">
        <f t="shared" si="40"/>
        <v>295.45</v>
      </c>
      <c r="K234" s="229">
        <f t="shared" si="41"/>
        <v>2686.12</v>
      </c>
      <c r="O234" s="23"/>
      <c r="P234" s="25"/>
      <c r="Q234" s="23"/>
      <c r="R234" s="25"/>
      <c r="S234" s="23"/>
      <c r="T234" s="23"/>
      <c r="U234" s="24"/>
    </row>
    <row r="235" spans="1:21" s="42" customFormat="1" ht="25.5" x14ac:dyDescent="0.2">
      <c r="A235" s="150" t="s">
        <v>33</v>
      </c>
      <c r="B235" s="151">
        <v>100701</v>
      </c>
      <c r="C235" s="182" t="s">
        <v>568</v>
      </c>
      <c r="D235" s="152" t="s">
        <v>460</v>
      </c>
      <c r="E235" s="153" t="s">
        <v>19</v>
      </c>
      <c r="F235" s="154">
        <v>3.6</v>
      </c>
      <c r="G235" s="91">
        <v>575.97</v>
      </c>
      <c r="H235" s="91">
        <v>17.82</v>
      </c>
      <c r="I235" s="229">
        <f t="shared" si="39"/>
        <v>2073.4899999999998</v>
      </c>
      <c r="J235" s="229">
        <f t="shared" si="40"/>
        <v>64.150000000000006</v>
      </c>
      <c r="K235" s="229">
        <f t="shared" si="41"/>
        <v>2137.64</v>
      </c>
      <c r="O235" s="23"/>
      <c r="P235" s="25"/>
      <c r="Q235" s="23"/>
      <c r="R235" s="25"/>
      <c r="S235" s="23"/>
      <c r="T235" s="23"/>
      <c r="U235" s="24"/>
    </row>
    <row r="236" spans="1:21" s="42" customFormat="1" ht="25.5" x14ac:dyDescent="0.2">
      <c r="A236" s="150" t="s">
        <v>33</v>
      </c>
      <c r="B236" s="151">
        <v>100701</v>
      </c>
      <c r="C236" s="182" t="s">
        <v>569</v>
      </c>
      <c r="D236" s="152" t="s">
        <v>414</v>
      </c>
      <c r="E236" s="153" t="s">
        <v>19</v>
      </c>
      <c r="F236" s="154">
        <v>1.6</v>
      </c>
      <c r="G236" s="91">
        <v>575.97</v>
      </c>
      <c r="H236" s="91">
        <v>17.82</v>
      </c>
      <c r="I236" s="229">
        <f t="shared" si="39"/>
        <v>921.55</v>
      </c>
      <c r="J236" s="229">
        <f t="shared" si="40"/>
        <v>28.51</v>
      </c>
      <c r="K236" s="229">
        <f t="shared" si="41"/>
        <v>950.06</v>
      </c>
      <c r="O236" s="23"/>
      <c r="P236" s="25"/>
      <c r="Q236" s="23"/>
      <c r="R236" s="25"/>
      <c r="S236" s="23"/>
      <c r="T236" s="23"/>
      <c r="U236" s="24"/>
    </row>
    <row r="237" spans="1:21" s="42" customFormat="1" ht="25.5" x14ac:dyDescent="0.2">
      <c r="A237" s="150" t="s">
        <v>33</v>
      </c>
      <c r="B237" s="151">
        <v>100701</v>
      </c>
      <c r="C237" s="182" t="s">
        <v>570</v>
      </c>
      <c r="D237" s="152" t="s">
        <v>413</v>
      </c>
      <c r="E237" s="153" t="s">
        <v>19</v>
      </c>
      <c r="F237" s="154">
        <v>2.1</v>
      </c>
      <c r="G237" s="91">
        <v>575.97</v>
      </c>
      <c r="H237" s="91">
        <v>17.82</v>
      </c>
      <c r="I237" s="229">
        <f t="shared" si="39"/>
        <v>1209.54</v>
      </c>
      <c r="J237" s="229">
        <f t="shared" si="40"/>
        <v>37.42</v>
      </c>
      <c r="K237" s="229">
        <f t="shared" si="41"/>
        <v>1246.96</v>
      </c>
      <c r="O237" s="23"/>
      <c r="P237" s="25"/>
      <c r="Q237" s="23"/>
      <c r="R237" s="25"/>
      <c r="S237" s="23"/>
      <c r="T237" s="23"/>
      <c r="U237" s="24"/>
    </row>
    <row r="238" spans="1:21" s="42" customFormat="1" ht="38.25" x14ac:dyDescent="0.2">
      <c r="A238" s="150" t="s">
        <v>63</v>
      </c>
      <c r="B238" s="151">
        <v>37561</v>
      </c>
      <c r="C238" s="182" t="s">
        <v>796</v>
      </c>
      <c r="D238" s="152" t="s">
        <v>811</v>
      </c>
      <c r="E238" s="153" t="s">
        <v>19</v>
      </c>
      <c r="F238" s="154">
        <v>8.5</v>
      </c>
      <c r="G238" s="91">
        <v>484.17</v>
      </c>
      <c r="H238" s="91">
        <v>25.48</v>
      </c>
      <c r="I238" s="229">
        <f t="shared" si="39"/>
        <v>4115.45</v>
      </c>
      <c r="J238" s="229">
        <f t="shared" si="40"/>
        <v>216.58</v>
      </c>
      <c r="K238" s="229">
        <f t="shared" si="41"/>
        <v>4332.03</v>
      </c>
      <c r="O238" s="23"/>
      <c r="P238" s="25"/>
      <c r="Q238" s="23"/>
      <c r="R238" s="25"/>
      <c r="S238" s="23"/>
      <c r="T238" s="23"/>
      <c r="U238" s="24"/>
    </row>
    <row r="239" spans="1:21" s="42" customFormat="1" ht="15" customHeight="1" x14ac:dyDescent="0.2">
      <c r="A239" s="167"/>
      <c r="B239" s="168"/>
      <c r="C239" s="175" t="s">
        <v>365</v>
      </c>
      <c r="D239" s="176" t="s">
        <v>409</v>
      </c>
      <c r="E239" s="203"/>
      <c r="F239" s="133"/>
      <c r="G239" s="98"/>
      <c r="H239" s="98"/>
      <c r="I239" s="185"/>
      <c r="J239" s="185"/>
      <c r="K239" s="232"/>
      <c r="L239" s="56"/>
      <c r="O239" s="56"/>
      <c r="T239" s="23"/>
    </row>
    <row r="240" spans="1:21" s="42" customFormat="1" ht="38.25" x14ac:dyDescent="0.2">
      <c r="A240" s="150" t="s">
        <v>33</v>
      </c>
      <c r="B240" s="151">
        <v>90788</v>
      </c>
      <c r="C240" s="182" t="s">
        <v>571</v>
      </c>
      <c r="D240" s="152" t="s">
        <v>400</v>
      </c>
      <c r="E240" s="153" t="s">
        <v>51</v>
      </c>
      <c r="F240" s="154">
        <v>4</v>
      </c>
      <c r="G240" s="91">
        <v>951.65</v>
      </c>
      <c r="H240" s="91">
        <v>9.61</v>
      </c>
      <c r="I240" s="229">
        <f>ROUND((F240*G240),2)</f>
        <v>3806.6</v>
      </c>
      <c r="J240" s="229">
        <f>ROUND((F240*H240),2)</f>
        <v>38.44</v>
      </c>
      <c r="K240" s="229">
        <f>SUM(I240:J240)</f>
        <v>3845.04</v>
      </c>
      <c r="O240" s="23"/>
      <c r="P240" s="25"/>
      <c r="Q240" s="23"/>
      <c r="R240" s="25"/>
      <c r="S240" s="23"/>
      <c r="T240" s="23"/>
      <c r="U240" s="24"/>
    </row>
    <row r="241" spans="1:21" s="42" customFormat="1" ht="38.25" x14ac:dyDescent="0.2">
      <c r="A241" s="150" t="s">
        <v>33</v>
      </c>
      <c r="B241" s="151">
        <v>90789</v>
      </c>
      <c r="C241" s="182" t="s">
        <v>572</v>
      </c>
      <c r="D241" s="152" t="s">
        <v>196</v>
      </c>
      <c r="E241" s="153" t="s">
        <v>51</v>
      </c>
      <c r="F241" s="154">
        <v>1</v>
      </c>
      <c r="G241" s="91">
        <v>943.55</v>
      </c>
      <c r="H241" s="91">
        <v>19.25</v>
      </c>
      <c r="I241" s="229">
        <f>ROUND((F241*G241),2)</f>
        <v>943.55</v>
      </c>
      <c r="J241" s="229">
        <f>ROUND((F241*H241),2)</f>
        <v>19.25</v>
      </c>
      <c r="K241" s="229">
        <f>SUM(I241:J241)</f>
        <v>962.8</v>
      </c>
      <c r="O241" s="23"/>
      <c r="P241" s="25"/>
      <c r="Q241" s="23"/>
      <c r="R241" s="25"/>
      <c r="S241" s="23"/>
      <c r="T241" s="23"/>
      <c r="U241" s="24"/>
    </row>
    <row r="242" spans="1:21" s="42" customFormat="1" ht="27" customHeight="1" x14ac:dyDescent="0.2">
      <c r="A242" s="150" t="s">
        <v>33</v>
      </c>
      <c r="B242" s="151">
        <v>90825</v>
      </c>
      <c r="C242" s="182" t="s">
        <v>573</v>
      </c>
      <c r="D242" s="152" t="s">
        <v>910</v>
      </c>
      <c r="E242" s="153" t="s">
        <v>51</v>
      </c>
      <c r="F242" s="154">
        <v>1</v>
      </c>
      <c r="G242" s="91">
        <v>739.17</v>
      </c>
      <c r="H242" s="91">
        <v>55.64</v>
      </c>
      <c r="I242" s="229">
        <f>ROUND((F242*G242),2)</f>
        <v>739.17</v>
      </c>
      <c r="J242" s="229">
        <f>ROUND((F242*H242),2)</f>
        <v>55.64</v>
      </c>
      <c r="K242" s="229">
        <f>SUM(I242:J242)</f>
        <v>794.81</v>
      </c>
      <c r="O242" s="23"/>
      <c r="P242" s="25"/>
      <c r="Q242" s="23"/>
      <c r="R242" s="25"/>
      <c r="S242" s="23"/>
      <c r="T242" s="23"/>
      <c r="U242" s="24"/>
    </row>
    <row r="243" spans="1:21" s="42" customFormat="1" ht="25.5" x14ac:dyDescent="0.2">
      <c r="A243" s="150" t="s">
        <v>33</v>
      </c>
      <c r="B243" s="151">
        <v>90806</v>
      </c>
      <c r="C243" s="182" t="s">
        <v>574</v>
      </c>
      <c r="D243" s="152" t="s">
        <v>911</v>
      </c>
      <c r="E243" s="153" t="s">
        <v>198</v>
      </c>
      <c r="F243" s="154">
        <v>1</v>
      </c>
      <c r="G243" s="91">
        <v>346.93</v>
      </c>
      <c r="H243" s="91">
        <v>121.9</v>
      </c>
      <c r="I243" s="229">
        <f>ROUND((F243*G243),2)</f>
        <v>346.93</v>
      </c>
      <c r="J243" s="229">
        <f>ROUND((F243*H243),2)</f>
        <v>121.9</v>
      </c>
      <c r="K243" s="229">
        <f>SUM(I243:J243)</f>
        <v>468.83000000000004</v>
      </c>
      <c r="O243" s="23"/>
      <c r="P243" s="25"/>
      <c r="Q243" s="23"/>
      <c r="R243" s="25"/>
      <c r="S243" s="23"/>
      <c r="T243" s="23"/>
      <c r="U243" s="24"/>
    </row>
    <row r="244" spans="1:21" s="42" customFormat="1" ht="25.5" x14ac:dyDescent="0.2">
      <c r="A244" s="150" t="s">
        <v>34</v>
      </c>
      <c r="B244" s="151">
        <v>111112</v>
      </c>
      <c r="C244" s="182" t="s">
        <v>794</v>
      </c>
      <c r="D244" s="152" t="s">
        <v>282</v>
      </c>
      <c r="E244" s="153" t="s">
        <v>51</v>
      </c>
      <c r="F244" s="154">
        <v>3</v>
      </c>
      <c r="G244" s="91">
        <v>784.01</v>
      </c>
      <c r="H244" s="91">
        <v>221.13</v>
      </c>
      <c r="I244" s="229">
        <f>ROUND((F244*G244),2)</f>
        <v>2352.0300000000002</v>
      </c>
      <c r="J244" s="229">
        <f>ROUND((F244*H244),2)</f>
        <v>663.39</v>
      </c>
      <c r="K244" s="229">
        <f>SUM(I244:J244)</f>
        <v>3015.42</v>
      </c>
      <c r="O244" s="23"/>
      <c r="P244" s="25"/>
      <c r="Q244" s="23"/>
      <c r="R244" s="25"/>
      <c r="S244" s="23"/>
      <c r="T244" s="23"/>
      <c r="U244" s="24"/>
    </row>
    <row r="245" spans="1:21" s="42" customFormat="1" ht="15" customHeight="1" x14ac:dyDescent="0.2">
      <c r="A245" s="158"/>
      <c r="B245" s="159"/>
      <c r="C245" s="175" t="s">
        <v>575</v>
      </c>
      <c r="D245" s="176" t="s">
        <v>412</v>
      </c>
      <c r="E245" s="203"/>
      <c r="F245" s="133"/>
      <c r="G245" s="98"/>
      <c r="H245" s="98"/>
      <c r="I245" s="185"/>
      <c r="J245" s="185"/>
      <c r="K245" s="232"/>
      <c r="L245" s="56"/>
      <c r="O245" s="56"/>
      <c r="T245" s="23"/>
    </row>
    <row r="246" spans="1:21" s="42" customFormat="1" x14ac:dyDescent="0.2">
      <c r="A246" s="150" t="s">
        <v>34</v>
      </c>
      <c r="B246" s="151">
        <v>121001</v>
      </c>
      <c r="C246" s="182" t="s">
        <v>576</v>
      </c>
      <c r="D246" s="152" t="s">
        <v>275</v>
      </c>
      <c r="E246" s="153" t="s">
        <v>51</v>
      </c>
      <c r="F246" s="154">
        <v>15</v>
      </c>
      <c r="G246" s="91">
        <v>61.87</v>
      </c>
      <c r="H246" s="91">
        <v>159.08000000000001</v>
      </c>
      <c r="I246" s="229">
        <f>ROUND((F246*G246),2)</f>
        <v>928.05</v>
      </c>
      <c r="J246" s="229">
        <f>ROUND((F246*H246),2)</f>
        <v>2386.1999999999998</v>
      </c>
      <c r="K246" s="229">
        <f>SUM(I246:J246)</f>
        <v>3314.25</v>
      </c>
      <c r="O246" s="23"/>
      <c r="P246" s="25"/>
      <c r="Q246" s="23"/>
      <c r="R246" s="25"/>
      <c r="S246" s="23"/>
      <c r="T246" s="23"/>
      <c r="U246" s="24"/>
    </row>
    <row r="247" spans="1:21" s="42" customFormat="1" x14ac:dyDescent="0.2">
      <c r="A247" s="150" t="s">
        <v>34</v>
      </c>
      <c r="B247" s="151">
        <v>121002</v>
      </c>
      <c r="C247" s="182" t="s">
        <v>577</v>
      </c>
      <c r="D247" s="152" t="s">
        <v>274</v>
      </c>
      <c r="E247" s="153" t="s">
        <v>51</v>
      </c>
      <c r="F247" s="154">
        <v>2</v>
      </c>
      <c r="G247" s="91">
        <v>157.52000000000001</v>
      </c>
      <c r="H247" s="91">
        <v>170.38</v>
      </c>
      <c r="I247" s="229">
        <f>ROUND((F247*G247),2)</f>
        <v>315.04000000000002</v>
      </c>
      <c r="J247" s="229">
        <f>ROUND((F247*H247),2)</f>
        <v>340.76</v>
      </c>
      <c r="K247" s="229">
        <f>SUM(I247:J247)</f>
        <v>655.8</v>
      </c>
      <c r="O247" s="23"/>
      <c r="P247" s="25"/>
      <c r="Q247" s="23"/>
      <c r="R247" s="25"/>
      <c r="S247" s="23"/>
      <c r="T247" s="23"/>
      <c r="U247" s="24"/>
    </row>
    <row r="248" spans="1:21" s="42" customFormat="1" x14ac:dyDescent="0.2">
      <c r="A248" s="150" t="s">
        <v>34</v>
      </c>
      <c r="B248" s="151">
        <v>121004</v>
      </c>
      <c r="C248" s="182" t="s">
        <v>578</v>
      </c>
      <c r="D248" s="152" t="s">
        <v>401</v>
      </c>
      <c r="E248" s="153" t="s">
        <v>51</v>
      </c>
      <c r="F248" s="154">
        <v>5</v>
      </c>
      <c r="G248" s="91">
        <v>62.01</v>
      </c>
      <c r="H248" s="91">
        <v>176.49</v>
      </c>
      <c r="I248" s="229">
        <f>ROUND((F248*G248),2)</f>
        <v>310.05</v>
      </c>
      <c r="J248" s="229">
        <f>ROUND((F248*H248),2)</f>
        <v>882.45</v>
      </c>
      <c r="K248" s="229">
        <f>SUM(I248:J248)</f>
        <v>1192.5</v>
      </c>
      <c r="O248" s="23"/>
      <c r="P248" s="25"/>
      <c r="Q248" s="23"/>
      <c r="R248" s="25"/>
      <c r="S248" s="23"/>
      <c r="T248" s="23"/>
      <c r="U248" s="24"/>
    </row>
    <row r="249" spans="1:21" s="42" customFormat="1" x14ac:dyDescent="0.2">
      <c r="A249" s="150" t="s">
        <v>34</v>
      </c>
      <c r="B249" s="151">
        <v>121005</v>
      </c>
      <c r="C249" s="182" t="s">
        <v>579</v>
      </c>
      <c r="D249" s="152" t="s">
        <v>1043</v>
      </c>
      <c r="E249" s="153" t="s">
        <v>51</v>
      </c>
      <c r="F249" s="154">
        <v>8</v>
      </c>
      <c r="G249" s="91">
        <v>120.55</v>
      </c>
      <c r="H249" s="91">
        <v>49.23</v>
      </c>
      <c r="I249" s="229">
        <f>ROUND((F249*G249),2)</f>
        <v>964.4</v>
      </c>
      <c r="J249" s="229">
        <f>ROUND((F249*H249),2)</f>
        <v>393.84</v>
      </c>
      <c r="K249" s="229">
        <f>SUM(I249:J249)</f>
        <v>1358.24</v>
      </c>
      <c r="O249" s="23"/>
      <c r="P249" s="25"/>
      <c r="Q249" s="23"/>
      <c r="R249" s="25"/>
      <c r="S249" s="23"/>
      <c r="T249" s="23"/>
      <c r="U249" s="24"/>
    </row>
    <row r="250" spans="1:21" s="42" customFormat="1" ht="15" customHeight="1" x14ac:dyDescent="0.2">
      <c r="A250" s="167"/>
      <c r="B250" s="168"/>
      <c r="C250" s="175" t="s">
        <v>580</v>
      </c>
      <c r="D250" s="176" t="s">
        <v>403</v>
      </c>
      <c r="E250" s="202"/>
      <c r="F250" s="185"/>
      <c r="G250" s="98"/>
      <c r="H250" s="98"/>
      <c r="I250" s="185"/>
      <c r="J250" s="185"/>
      <c r="K250" s="232"/>
      <c r="L250" s="56"/>
      <c r="O250" s="56"/>
      <c r="T250" s="23"/>
    </row>
    <row r="251" spans="1:21" s="42" customFormat="1" ht="15" customHeight="1" x14ac:dyDescent="0.2">
      <c r="A251" s="150" t="s">
        <v>194</v>
      </c>
      <c r="B251" s="151" t="s">
        <v>739</v>
      </c>
      <c r="C251" s="182" t="s">
        <v>1044</v>
      </c>
      <c r="D251" s="152" t="s">
        <v>208</v>
      </c>
      <c r="E251" s="153" t="s">
        <v>19</v>
      </c>
      <c r="F251" s="154">
        <v>23.98</v>
      </c>
      <c r="G251" s="91">
        <v>12.63</v>
      </c>
      <c r="H251" s="91">
        <v>127.71</v>
      </c>
      <c r="I251" s="229">
        <f>ROUND((F251*G251),2)</f>
        <v>302.87</v>
      </c>
      <c r="J251" s="229">
        <f>ROUND((F251*H251),2)</f>
        <v>3062.49</v>
      </c>
      <c r="K251" s="229">
        <f>SUM(I251:J251)</f>
        <v>3365.3599999999997</v>
      </c>
      <c r="O251" s="23"/>
      <c r="P251" s="25"/>
      <c r="Q251" s="23"/>
      <c r="R251" s="25"/>
      <c r="S251" s="23"/>
      <c r="T251" s="23"/>
      <c r="U251" s="24"/>
    </row>
    <row r="252" spans="1:21" s="42" customFormat="1" ht="25.5" x14ac:dyDescent="0.2">
      <c r="A252" s="150" t="s">
        <v>33</v>
      </c>
      <c r="B252" s="151">
        <v>94559</v>
      </c>
      <c r="C252" s="182" t="s">
        <v>1045</v>
      </c>
      <c r="D252" s="152" t="s">
        <v>273</v>
      </c>
      <c r="E252" s="153" t="s">
        <v>19</v>
      </c>
      <c r="F252" s="154">
        <v>1.68</v>
      </c>
      <c r="G252" s="91">
        <v>463.62</v>
      </c>
      <c r="H252" s="91">
        <v>40.32</v>
      </c>
      <c r="I252" s="229">
        <f>ROUND((F252*G252),2)</f>
        <v>778.88</v>
      </c>
      <c r="J252" s="229">
        <f>ROUND((F252*H252),2)</f>
        <v>67.739999999999995</v>
      </c>
      <c r="K252" s="229">
        <f>SUM(I252:J252)</f>
        <v>846.62</v>
      </c>
      <c r="O252" s="23"/>
      <c r="P252" s="25"/>
      <c r="Q252" s="23"/>
      <c r="R252" s="25"/>
      <c r="S252" s="23"/>
      <c r="T252" s="23"/>
      <c r="U252" s="24"/>
    </row>
    <row r="253" spans="1:21" s="42" customFormat="1" ht="25.5" x14ac:dyDescent="0.2">
      <c r="A253" s="150" t="s">
        <v>34</v>
      </c>
      <c r="B253" s="151">
        <v>112011</v>
      </c>
      <c r="C253" s="182" t="s">
        <v>1046</v>
      </c>
      <c r="D253" s="152" t="s">
        <v>272</v>
      </c>
      <c r="E253" s="153" t="s">
        <v>19</v>
      </c>
      <c r="F253" s="154">
        <v>3.84</v>
      </c>
      <c r="G253" s="91">
        <v>517.46</v>
      </c>
      <c r="H253" s="91">
        <v>63.95</v>
      </c>
      <c r="I253" s="229">
        <f>ROUND((F253*G253),2)</f>
        <v>1987.05</v>
      </c>
      <c r="J253" s="229">
        <f>ROUND((F253*H253),2)</f>
        <v>245.57</v>
      </c>
      <c r="K253" s="229">
        <f>SUM(I253:J253)</f>
        <v>2232.62</v>
      </c>
      <c r="O253" s="23"/>
      <c r="P253" s="25"/>
      <c r="Q253" s="23"/>
      <c r="R253" s="25"/>
      <c r="S253" s="23"/>
      <c r="T253" s="23"/>
      <c r="U253" s="24"/>
    </row>
    <row r="254" spans="1:21" s="42" customFormat="1" ht="25.5" x14ac:dyDescent="0.2">
      <c r="A254" s="150" t="s">
        <v>34</v>
      </c>
      <c r="B254" s="151">
        <v>112011</v>
      </c>
      <c r="C254" s="182" t="s">
        <v>1047</v>
      </c>
      <c r="D254" s="152" t="s">
        <v>271</v>
      </c>
      <c r="E254" s="153" t="s">
        <v>19</v>
      </c>
      <c r="F254" s="154">
        <v>2.7</v>
      </c>
      <c r="G254" s="91">
        <v>517.46</v>
      </c>
      <c r="H254" s="91">
        <v>63.95</v>
      </c>
      <c r="I254" s="229">
        <f>ROUND((F254*G254),2)</f>
        <v>1397.14</v>
      </c>
      <c r="J254" s="229">
        <f>ROUND((F254*H254),2)</f>
        <v>172.67</v>
      </c>
      <c r="K254" s="229">
        <f>SUM(I254:J254)</f>
        <v>1569.8100000000002</v>
      </c>
      <c r="O254" s="23"/>
      <c r="P254" s="25"/>
      <c r="Q254" s="23"/>
      <c r="R254" s="25"/>
      <c r="S254" s="23"/>
      <c r="T254" s="23"/>
      <c r="U254" s="24"/>
    </row>
    <row r="255" spans="1:21" s="42" customFormat="1" ht="15" customHeight="1" x14ac:dyDescent="0.2">
      <c r="A255" s="167"/>
      <c r="B255" s="168"/>
      <c r="C255" s="175" t="s">
        <v>581</v>
      </c>
      <c r="D255" s="176" t="s">
        <v>402</v>
      </c>
      <c r="E255" s="202"/>
      <c r="F255" s="185"/>
      <c r="G255" s="98"/>
      <c r="H255" s="98"/>
      <c r="I255" s="185"/>
      <c r="J255" s="185"/>
      <c r="K255" s="232"/>
      <c r="L255" s="56"/>
      <c r="O255" s="56"/>
      <c r="T255" s="23"/>
    </row>
    <row r="256" spans="1:21" s="42" customFormat="1" ht="25.5" x14ac:dyDescent="0.2">
      <c r="A256" s="150" t="s">
        <v>34</v>
      </c>
      <c r="B256" s="151">
        <v>112010</v>
      </c>
      <c r="C256" s="182" t="s">
        <v>582</v>
      </c>
      <c r="D256" s="152" t="s">
        <v>399</v>
      </c>
      <c r="E256" s="153" t="s">
        <v>19</v>
      </c>
      <c r="F256" s="154">
        <v>0.95</v>
      </c>
      <c r="G256" s="91">
        <v>664.76</v>
      </c>
      <c r="H256" s="91">
        <v>126.62</v>
      </c>
      <c r="I256" s="229">
        <f>ROUND((F256*G256),2)</f>
        <v>631.52</v>
      </c>
      <c r="J256" s="229">
        <f>ROUND((F256*H256),2)</f>
        <v>120.29</v>
      </c>
      <c r="K256" s="229">
        <f>SUM(I256:J256)</f>
        <v>751.81</v>
      </c>
      <c r="O256" s="23"/>
      <c r="P256" s="25"/>
      <c r="Q256" s="23"/>
      <c r="R256" s="25"/>
      <c r="S256" s="23"/>
      <c r="T256" s="23"/>
      <c r="U256" s="24"/>
    </row>
    <row r="257" spans="1:21" s="42" customFormat="1" x14ac:dyDescent="0.2">
      <c r="A257" s="150" t="s">
        <v>34</v>
      </c>
      <c r="B257" s="151">
        <v>112010</v>
      </c>
      <c r="C257" s="182" t="s">
        <v>583</v>
      </c>
      <c r="D257" s="152" t="s">
        <v>356</v>
      </c>
      <c r="E257" s="153" t="s">
        <v>19</v>
      </c>
      <c r="F257" s="154">
        <v>2.48</v>
      </c>
      <c r="G257" s="91">
        <v>664.76</v>
      </c>
      <c r="H257" s="91">
        <v>126.62</v>
      </c>
      <c r="I257" s="229">
        <f>ROUND((F257*G257),2)</f>
        <v>1648.6</v>
      </c>
      <c r="J257" s="229">
        <f>ROUND((F257*H257),2)</f>
        <v>314.02</v>
      </c>
      <c r="K257" s="229">
        <f>SUM(I257:J257)</f>
        <v>1962.62</v>
      </c>
      <c r="O257" s="23"/>
      <c r="P257" s="25"/>
      <c r="Q257" s="23"/>
      <c r="R257" s="25"/>
      <c r="S257" s="23"/>
      <c r="T257" s="23"/>
      <c r="U257" s="24"/>
    </row>
    <row r="258" spans="1:21" s="42" customFormat="1" x14ac:dyDescent="0.2">
      <c r="A258" s="150" t="s">
        <v>34</v>
      </c>
      <c r="B258" s="151">
        <v>112010</v>
      </c>
      <c r="C258" s="182" t="s">
        <v>584</v>
      </c>
      <c r="D258" s="152" t="s">
        <v>357</v>
      </c>
      <c r="E258" s="153" t="s">
        <v>19</v>
      </c>
      <c r="F258" s="154">
        <v>1.1200000000000001</v>
      </c>
      <c r="G258" s="91">
        <v>664.76</v>
      </c>
      <c r="H258" s="91">
        <v>126.62</v>
      </c>
      <c r="I258" s="229">
        <f>ROUND((F258*G258),2)</f>
        <v>744.53</v>
      </c>
      <c r="J258" s="229">
        <f>ROUND((F258*H258),2)</f>
        <v>141.81</v>
      </c>
      <c r="K258" s="229">
        <f>SUM(I258:J258)</f>
        <v>886.33999999999992</v>
      </c>
      <c r="O258" s="23"/>
      <c r="P258" s="25"/>
      <c r="Q258" s="23"/>
      <c r="R258" s="25"/>
      <c r="S258" s="23"/>
      <c r="T258" s="23"/>
      <c r="U258" s="24"/>
    </row>
    <row r="259" spans="1:21" s="42" customFormat="1" ht="15" customHeight="1" x14ac:dyDescent="0.2">
      <c r="A259" s="167"/>
      <c r="B259" s="168"/>
      <c r="C259" s="175" t="s">
        <v>585</v>
      </c>
      <c r="D259" s="176" t="s">
        <v>431</v>
      </c>
      <c r="E259" s="202"/>
      <c r="F259" s="185"/>
      <c r="G259" s="98"/>
      <c r="H259" s="98"/>
      <c r="I259" s="185"/>
      <c r="J259" s="185"/>
      <c r="K259" s="232"/>
      <c r="L259" s="56"/>
      <c r="O259" s="56"/>
      <c r="T259" s="23"/>
    </row>
    <row r="260" spans="1:21" s="42" customFormat="1" ht="25.5" x14ac:dyDescent="0.2">
      <c r="A260" s="140"/>
      <c r="B260" s="140" t="s">
        <v>33</v>
      </c>
      <c r="C260" s="141">
        <v>100709</v>
      </c>
      <c r="D260" s="204" t="s">
        <v>993</v>
      </c>
      <c r="E260" s="140" t="s">
        <v>198</v>
      </c>
      <c r="F260" s="154">
        <v>3</v>
      </c>
      <c r="G260" s="91">
        <v>25.3</v>
      </c>
      <c r="H260" s="91">
        <v>22.44</v>
      </c>
      <c r="I260" s="229">
        <f>ROUND((F260*G260),2)</f>
        <v>75.900000000000006</v>
      </c>
      <c r="J260" s="229">
        <f>ROUND((F260*H260),2)</f>
        <v>67.319999999999993</v>
      </c>
      <c r="K260" s="229">
        <f>SUM(I260:J260)</f>
        <v>143.22</v>
      </c>
      <c r="O260" s="23"/>
      <c r="P260" s="25"/>
      <c r="Q260" s="23"/>
      <c r="R260" s="25"/>
      <c r="S260" s="23"/>
      <c r="T260" s="23"/>
      <c r="U260" s="24"/>
    </row>
    <row r="261" spans="1:21" s="42" customFormat="1" ht="25.5" x14ac:dyDescent="0.2">
      <c r="A261" s="150" t="s">
        <v>194</v>
      </c>
      <c r="B261" s="151" t="s">
        <v>740</v>
      </c>
      <c r="C261" s="182" t="s">
        <v>586</v>
      </c>
      <c r="D261" s="152" t="s">
        <v>432</v>
      </c>
      <c r="E261" s="153" t="s">
        <v>198</v>
      </c>
      <c r="F261" s="154">
        <v>76.930000000000007</v>
      </c>
      <c r="G261" s="91">
        <v>18.53</v>
      </c>
      <c r="H261" s="91">
        <v>47.65</v>
      </c>
      <c r="I261" s="229">
        <f>ROUND((F261*G261),2)</f>
        <v>1425.51</v>
      </c>
      <c r="J261" s="229">
        <f>ROUND((F261*H261),2)</f>
        <v>3665.71</v>
      </c>
      <c r="K261" s="229">
        <f>SUM(I261:J261)</f>
        <v>5091.22</v>
      </c>
      <c r="O261" s="23"/>
      <c r="P261" s="25"/>
      <c r="Q261" s="23"/>
      <c r="R261" s="25"/>
      <c r="S261" s="23"/>
      <c r="T261" s="23"/>
      <c r="U261" s="24"/>
    </row>
    <row r="262" spans="1:21" s="42" customFormat="1" ht="15.75" customHeight="1" x14ac:dyDescent="0.2">
      <c r="A262" s="169"/>
      <c r="B262" s="200"/>
      <c r="C262" s="267" t="s">
        <v>133</v>
      </c>
      <c r="D262" s="264"/>
      <c r="E262" s="264"/>
      <c r="F262" s="264"/>
      <c r="G262" s="97"/>
      <c r="H262" s="242"/>
      <c r="I262" s="247">
        <f>SUM(I228:I261)</f>
        <v>61598.12000000001</v>
      </c>
      <c r="J262" s="244">
        <f>SUM(J228:J261)</f>
        <v>24271.91</v>
      </c>
      <c r="K262" s="244">
        <f>SUM(K228:K261)</f>
        <v>85870.029999999984</v>
      </c>
      <c r="T262" s="23"/>
    </row>
    <row r="263" spans="1:21" s="42" customFormat="1" ht="15" customHeight="1" x14ac:dyDescent="0.2">
      <c r="A263" s="167"/>
      <c r="B263" s="159"/>
      <c r="C263" s="172" t="s">
        <v>116</v>
      </c>
      <c r="D263" s="160" t="s">
        <v>110</v>
      </c>
      <c r="E263" s="137"/>
      <c r="F263" s="138"/>
      <c r="G263" s="94"/>
      <c r="H263" s="94"/>
      <c r="I263" s="138"/>
      <c r="J263" s="138"/>
      <c r="K263" s="139"/>
      <c r="L263" s="56"/>
      <c r="O263" s="56"/>
      <c r="T263" s="23"/>
    </row>
    <row r="264" spans="1:21" s="55" customFormat="1" x14ac:dyDescent="0.2">
      <c r="A264" s="140" t="s">
        <v>33</v>
      </c>
      <c r="B264" s="140">
        <v>102180</v>
      </c>
      <c r="C264" s="141" t="s">
        <v>117</v>
      </c>
      <c r="D264" s="204" t="s">
        <v>364</v>
      </c>
      <c r="E264" s="141" t="s">
        <v>19</v>
      </c>
      <c r="F264" s="154">
        <v>30.96</v>
      </c>
      <c r="G264" s="91">
        <v>288.39999999999998</v>
      </c>
      <c r="H264" s="91">
        <v>46.95</v>
      </c>
      <c r="I264" s="229">
        <f>ROUND((F264*G264),2)</f>
        <v>8928.86</v>
      </c>
      <c r="J264" s="229">
        <f>ROUND((F264*H264),2)</f>
        <v>1453.57</v>
      </c>
      <c r="K264" s="229">
        <f>SUM(I264:J264)</f>
        <v>10382.43</v>
      </c>
      <c r="L264" s="42"/>
      <c r="M264" s="42"/>
      <c r="N264" s="42"/>
      <c r="O264" s="23"/>
      <c r="P264" s="25"/>
      <c r="Q264" s="23"/>
      <c r="R264" s="25"/>
      <c r="S264" s="23"/>
      <c r="T264" s="23"/>
      <c r="U264" s="24"/>
    </row>
    <row r="265" spans="1:21" s="55" customFormat="1" x14ac:dyDescent="0.2">
      <c r="A265" s="140" t="s">
        <v>34</v>
      </c>
      <c r="B265" s="140">
        <v>131101</v>
      </c>
      <c r="C265" s="141" t="s">
        <v>367</v>
      </c>
      <c r="D265" s="204" t="s">
        <v>197</v>
      </c>
      <c r="E265" s="141" t="s">
        <v>19</v>
      </c>
      <c r="F265" s="154">
        <v>50.21</v>
      </c>
      <c r="G265" s="91">
        <v>99.39</v>
      </c>
      <c r="H265" s="91">
        <v>84.67</v>
      </c>
      <c r="I265" s="229">
        <f>ROUND((F265*G265),2)</f>
        <v>4990.37</v>
      </c>
      <c r="J265" s="229">
        <f>ROUND((F265*H265),2)</f>
        <v>4251.28</v>
      </c>
      <c r="K265" s="229">
        <f>SUM(I265:J265)</f>
        <v>9241.65</v>
      </c>
      <c r="L265" s="42"/>
      <c r="M265" s="42"/>
      <c r="N265" s="42"/>
      <c r="O265" s="23"/>
      <c r="P265" s="25"/>
      <c r="Q265" s="23"/>
      <c r="R265" s="25"/>
      <c r="S265" s="23"/>
      <c r="T265" s="23"/>
      <c r="U265" s="24"/>
    </row>
    <row r="266" spans="1:21" s="42" customFormat="1" ht="15.75" customHeight="1" x14ac:dyDescent="0.2">
      <c r="A266" s="169"/>
      <c r="B266" s="170"/>
      <c r="C266" s="263" t="s">
        <v>135</v>
      </c>
      <c r="D266" s="264"/>
      <c r="E266" s="264"/>
      <c r="F266" s="264"/>
      <c r="G266" s="97"/>
      <c r="H266" s="242"/>
      <c r="I266" s="244">
        <f>SUM(I264:I265)</f>
        <v>13919.23</v>
      </c>
      <c r="J266" s="247">
        <f>SUM(J264:J265)</f>
        <v>5704.8499999999995</v>
      </c>
      <c r="K266" s="244">
        <f>SUM(K264:K265)</f>
        <v>19624.080000000002</v>
      </c>
      <c r="T266" s="23"/>
    </row>
    <row r="267" spans="1:21" s="42" customFormat="1" ht="15" customHeight="1" x14ac:dyDescent="0.2">
      <c r="A267" s="167"/>
      <c r="B267" s="168"/>
      <c r="C267" s="172" t="s">
        <v>136</v>
      </c>
      <c r="D267" s="160" t="s">
        <v>120</v>
      </c>
      <c r="E267" s="137"/>
      <c r="F267" s="138"/>
      <c r="G267" s="94"/>
      <c r="H267" s="94"/>
      <c r="I267" s="138"/>
      <c r="J267" s="138"/>
      <c r="K267" s="139"/>
      <c r="L267" s="56"/>
      <c r="O267" s="23"/>
      <c r="P267" s="25"/>
      <c r="Q267" s="23"/>
      <c r="R267" s="25"/>
      <c r="S267" s="23"/>
      <c r="T267" s="23"/>
      <c r="U267" s="24"/>
    </row>
    <row r="268" spans="1:21" s="42" customFormat="1" x14ac:dyDescent="0.2">
      <c r="A268" s="167"/>
      <c r="B268" s="168"/>
      <c r="C268" s="175" t="s">
        <v>137</v>
      </c>
      <c r="D268" s="176" t="s">
        <v>784</v>
      </c>
      <c r="E268" s="177"/>
      <c r="F268" s="178"/>
      <c r="G268" s="96"/>
      <c r="H268" s="96"/>
      <c r="I268" s="178"/>
      <c r="J268" s="178"/>
      <c r="K268" s="231"/>
      <c r="O268" s="23"/>
      <c r="P268" s="25"/>
      <c r="Q268" s="23"/>
      <c r="R268" s="25"/>
      <c r="S268" s="23"/>
      <c r="T268" s="23"/>
      <c r="U268" s="24"/>
    </row>
    <row r="269" spans="1:21" s="42" customFormat="1" ht="25.5" x14ac:dyDescent="0.2">
      <c r="A269" s="155" t="s">
        <v>33</v>
      </c>
      <c r="B269" s="151">
        <v>90443</v>
      </c>
      <c r="C269" s="141" t="s">
        <v>587</v>
      </c>
      <c r="D269" s="152" t="s">
        <v>379</v>
      </c>
      <c r="E269" s="153" t="s">
        <v>11</v>
      </c>
      <c r="F269" s="163">
        <v>3.2</v>
      </c>
      <c r="G269" s="92">
        <v>2.44</v>
      </c>
      <c r="H269" s="92">
        <v>9.76</v>
      </c>
      <c r="I269" s="230">
        <f t="shared" ref="I269:I274" si="42">ROUND((F269*G269),2)</f>
        <v>7.81</v>
      </c>
      <c r="J269" s="230">
        <f t="shared" ref="J269:J274" si="43">ROUND((F269*H269),2)</f>
        <v>31.23</v>
      </c>
      <c r="K269" s="230">
        <f t="shared" ref="K269:K274" si="44">SUM(I269:J269)</f>
        <v>39.04</v>
      </c>
      <c r="O269" s="23"/>
      <c r="P269" s="25"/>
      <c r="Q269" s="23"/>
      <c r="R269" s="25"/>
      <c r="S269" s="23"/>
      <c r="T269" s="23"/>
      <c r="U269" s="24"/>
    </row>
    <row r="270" spans="1:21" s="55" customFormat="1" ht="25.5" x14ac:dyDescent="0.2">
      <c r="A270" s="140" t="s">
        <v>33</v>
      </c>
      <c r="B270" s="140">
        <v>90466</v>
      </c>
      <c r="C270" s="141" t="s">
        <v>588</v>
      </c>
      <c r="D270" s="205" t="s">
        <v>380</v>
      </c>
      <c r="E270" s="141" t="s">
        <v>11</v>
      </c>
      <c r="F270" s="143">
        <v>3.2</v>
      </c>
      <c r="G270" s="92">
        <v>3.47</v>
      </c>
      <c r="H270" s="92">
        <v>8.92</v>
      </c>
      <c r="I270" s="230">
        <f t="shared" si="42"/>
        <v>11.1</v>
      </c>
      <c r="J270" s="230">
        <f t="shared" si="43"/>
        <v>28.54</v>
      </c>
      <c r="K270" s="230">
        <f t="shared" si="44"/>
        <v>39.64</v>
      </c>
      <c r="L270" s="42"/>
      <c r="M270" s="42"/>
      <c r="N270" s="42"/>
      <c r="O270" s="23"/>
      <c r="P270" s="25"/>
      <c r="Q270" s="23"/>
      <c r="R270" s="25"/>
      <c r="S270" s="23"/>
      <c r="T270" s="23"/>
      <c r="U270" s="24"/>
    </row>
    <row r="271" spans="1:21" s="42" customFormat="1" ht="25.5" x14ac:dyDescent="0.2">
      <c r="A271" s="155" t="s">
        <v>34</v>
      </c>
      <c r="B271" s="140">
        <v>153042</v>
      </c>
      <c r="C271" s="141" t="s">
        <v>589</v>
      </c>
      <c r="D271" s="145" t="s">
        <v>368</v>
      </c>
      <c r="E271" s="153" t="s">
        <v>11</v>
      </c>
      <c r="F271" s="163">
        <v>42</v>
      </c>
      <c r="G271" s="92">
        <v>10.95</v>
      </c>
      <c r="H271" s="92">
        <v>12.35</v>
      </c>
      <c r="I271" s="230">
        <f t="shared" si="42"/>
        <v>459.9</v>
      </c>
      <c r="J271" s="230">
        <f t="shared" si="43"/>
        <v>518.70000000000005</v>
      </c>
      <c r="K271" s="230">
        <f t="shared" si="44"/>
        <v>978.6</v>
      </c>
      <c r="O271" s="23"/>
      <c r="P271" s="25"/>
      <c r="Q271" s="23"/>
      <c r="R271" s="25"/>
      <c r="S271" s="23"/>
      <c r="T271" s="23"/>
      <c r="U271" s="24"/>
    </row>
    <row r="272" spans="1:21" s="42" customFormat="1" ht="25.5" x14ac:dyDescent="0.2">
      <c r="A272" s="155" t="s">
        <v>33</v>
      </c>
      <c r="B272" s="140">
        <v>89362</v>
      </c>
      <c r="C272" s="141" t="s">
        <v>590</v>
      </c>
      <c r="D272" s="145" t="s">
        <v>377</v>
      </c>
      <c r="E272" s="153" t="s">
        <v>198</v>
      </c>
      <c r="F272" s="163">
        <v>8</v>
      </c>
      <c r="G272" s="92">
        <v>4.99</v>
      </c>
      <c r="H272" s="92">
        <v>4.25</v>
      </c>
      <c r="I272" s="230">
        <f t="shared" si="42"/>
        <v>39.92</v>
      </c>
      <c r="J272" s="230">
        <f t="shared" si="43"/>
        <v>34</v>
      </c>
      <c r="K272" s="230">
        <f t="shared" si="44"/>
        <v>73.92</v>
      </c>
      <c r="O272" s="23"/>
      <c r="P272" s="25"/>
      <c r="Q272" s="23"/>
      <c r="R272" s="25"/>
      <c r="S272" s="23"/>
      <c r="T272" s="23"/>
      <c r="U272" s="24"/>
    </row>
    <row r="273" spans="1:21" s="42" customFormat="1" x14ac:dyDescent="0.2">
      <c r="A273" s="155" t="s">
        <v>33</v>
      </c>
      <c r="B273" s="140">
        <v>90436</v>
      </c>
      <c r="C273" s="141" t="s">
        <v>591</v>
      </c>
      <c r="D273" s="145" t="s">
        <v>442</v>
      </c>
      <c r="E273" s="153" t="s">
        <v>198</v>
      </c>
      <c r="F273" s="163">
        <v>1</v>
      </c>
      <c r="G273" s="92">
        <v>2.69</v>
      </c>
      <c r="H273" s="92">
        <v>10.74</v>
      </c>
      <c r="I273" s="230">
        <f t="shared" si="42"/>
        <v>2.69</v>
      </c>
      <c r="J273" s="230">
        <f t="shared" si="43"/>
        <v>10.74</v>
      </c>
      <c r="K273" s="230">
        <f t="shared" si="44"/>
        <v>13.43</v>
      </c>
      <c r="O273" s="23"/>
      <c r="P273" s="25"/>
      <c r="Q273" s="23"/>
      <c r="R273" s="25"/>
      <c r="S273" s="23"/>
      <c r="T273" s="23"/>
      <c r="U273" s="24"/>
    </row>
    <row r="274" spans="1:21" s="42" customFormat="1" ht="25.5" x14ac:dyDescent="0.2">
      <c r="A274" s="155" t="s">
        <v>34</v>
      </c>
      <c r="B274" s="140">
        <v>153042</v>
      </c>
      <c r="C274" s="141" t="s">
        <v>592</v>
      </c>
      <c r="D274" s="145" t="s">
        <v>374</v>
      </c>
      <c r="E274" s="153" t="s">
        <v>198</v>
      </c>
      <c r="F274" s="163">
        <v>1</v>
      </c>
      <c r="G274" s="92">
        <v>63.63</v>
      </c>
      <c r="H274" s="92">
        <v>32.78</v>
      </c>
      <c r="I274" s="230">
        <f t="shared" si="42"/>
        <v>63.63</v>
      </c>
      <c r="J274" s="230">
        <f t="shared" si="43"/>
        <v>32.78</v>
      </c>
      <c r="K274" s="230">
        <f t="shared" si="44"/>
        <v>96.41</v>
      </c>
      <c r="O274" s="23"/>
      <c r="P274" s="25"/>
      <c r="Q274" s="23"/>
      <c r="R274" s="25"/>
      <c r="S274" s="23"/>
      <c r="T274" s="23"/>
      <c r="U274" s="24"/>
    </row>
    <row r="275" spans="1:21" s="42" customFormat="1" x14ac:dyDescent="0.2">
      <c r="A275" s="167"/>
      <c r="B275" s="168"/>
      <c r="C275" s="175" t="s">
        <v>199</v>
      </c>
      <c r="D275" s="176" t="s">
        <v>382</v>
      </c>
      <c r="E275" s="137"/>
      <c r="F275" s="138"/>
      <c r="G275" s="94"/>
      <c r="H275" s="94"/>
      <c r="I275" s="138"/>
      <c r="J275" s="138"/>
      <c r="K275" s="139"/>
      <c r="O275" s="23"/>
      <c r="P275" s="25"/>
      <c r="Q275" s="23"/>
      <c r="R275" s="25"/>
      <c r="S275" s="23"/>
      <c r="T275" s="23"/>
      <c r="U275" s="24"/>
    </row>
    <row r="276" spans="1:21" s="42" customFormat="1" ht="25.5" x14ac:dyDescent="0.2">
      <c r="A276" s="155" t="s">
        <v>394</v>
      </c>
      <c r="B276" s="151" t="s">
        <v>741</v>
      </c>
      <c r="C276" s="153" t="s">
        <v>593</v>
      </c>
      <c r="D276" s="152" t="s">
        <v>396</v>
      </c>
      <c r="E276" s="153" t="s">
        <v>198</v>
      </c>
      <c r="F276" s="163">
        <v>1</v>
      </c>
      <c r="G276" s="92">
        <v>975.63</v>
      </c>
      <c r="H276" s="92">
        <v>133.04</v>
      </c>
      <c r="I276" s="230">
        <f t="shared" ref="I276:I288" si="45">ROUND((F276*G276),2)</f>
        <v>975.63</v>
      </c>
      <c r="J276" s="230">
        <f t="shared" ref="J276:J288" si="46">ROUND((F276*H276),2)</f>
        <v>133.04</v>
      </c>
      <c r="K276" s="230">
        <f t="shared" ref="K276:K288" si="47">SUM(I276:J276)</f>
        <v>1108.67</v>
      </c>
      <c r="O276" s="23"/>
      <c r="P276" s="25"/>
      <c r="Q276" s="23"/>
      <c r="R276" s="25"/>
      <c r="S276" s="23"/>
      <c r="T276" s="23"/>
      <c r="U276" s="59"/>
    </row>
    <row r="277" spans="1:21" s="42" customFormat="1" x14ac:dyDescent="0.2">
      <c r="A277" s="155" t="s">
        <v>33</v>
      </c>
      <c r="B277" s="140">
        <v>102591</v>
      </c>
      <c r="C277" s="153" t="s">
        <v>594</v>
      </c>
      <c r="D277" s="145" t="s">
        <v>433</v>
      </c>
      <c r="E277" s="153" t="s">
        <v>198</v>
      </c>
      <c r="F277" s="163">
        <v>2</v>
      </c>
      <c r="G277" s="92">
        <v>0.77</v>
      </c>
      <c r="H277" s="92">
        <v>2.9</v>
      </c>
      <c r="I277" s="230">
        <f t="shared" si="45"/>
        <v>1.54</v>
      </c>
      <c r="J277" s="230">
        <f t="shared" si="46"/>
        <v>5.8</v>
      </c>
      <c r="K277" s="230">
        <f t="shared" si="47"/>
        <v>7.34</v>
      </c>
      <c r="O277" s="23"/>
      <c r="P277" s="25"/>
      <c r="Q277" s="23"/>
      <c r="R277" s="25"/>
      <c r="S277" s="23"/>
      <c r="T277" s="23"/>
      <c r="U277" s="24"/>
    </row>
    <row r="278" spans="1:21" s="42" customFormat="1" x14ac:dyDescent="0.2">
      <c r="A278" s="155" t="s">
        <v>33</v>
      </c>
      <c r="B278" s="140">
        <v>102593</v>
      </c>
      <c r="C278" s="153" t="s">
        <v>595</v>
      </c>
      <c r="D278" s="145" t="s">
        <v>434</v>
      </c>
      <c r="E278" s="153" t="s">
        <v>198</v>
      </c>
      <c r="F278" s="163">
        <v>1</v>
      </c>
      <c r="G278" s="92">
        <v>0.87</v>
      </c>
      <c r="H278" s="92">
        <v>3.27</v>
      </c>
      <c r="I278" s="230">
        <f t="shared" si="45"/>
        <v>0.87</v>
      </c>
      <c r="J278" s="230">
        <f t="shared" si="46"/>
        <v>3.27</v>
      </c>
      <c r="K278" s="230">
        <f t="shared" si="47"/>
        <v>4.1399999999999997</v>
      </c>
      <c r="O278" s="23"/>
      <c r="P278" s="25"/>
      <c r="Q278" s="23"/>
      <c r="R278" s="25"/>
      <c r="S278" s="23"/>
      <c r="T278" s="23"/>
      <c r="U278" s="24"/>
    </row>
    <row r="279" spans="1:21" s="42" customFormat="1" x14ac:dyDescent="0.2">
      <c r="A279" s="155" t="s">
        <v>33</v>
      </c>
      <c r="B279" s="140">
        <v>102595</v>
      </c>
      <c r="C279" s="153" t="s">
        <v>596</v>
      </c>
      <c r="D279" s="145" t="s">
        <v>435</v>
      </c>
      <c r="E279" s="153" t="s">
        <v>198</v>
      </c>
      <c r="F279" s="163">
        <v>1</v>
      </c>
      <c r="G279" s="92">
        <v>0.98</v>
      </c>
      <c r="H279" s="92">
        <v>3.7</v>
      </c>
      <c r="I279" s="230">
        <f t="shared" si="45"/>
        <v>0.98</v>
      </c>
      <c r="J279" s="230">
        <f t="shared" si="46"/>
        <v>3.7</v>
      </c>
      <c r="K279" s="230">
        <f t="shared" si="47"/>
        <v>4.68</v>
      </c>
      <c r="O279" s="23"/>
      <c r="P279" s="25"/>
      <c r="Q279" s="23"/>
      <c r="R279" s="25"/>
      <c r="S279" s="23"/>
      <c r="T279" s="23"/>
      <c r="U279" s="24"/>
    </row>
    <row r="280" spans="1:21" s="42" customFormat="1" ht="38.25" x14ac:dyDescent="0.2">
      <c r="A280" s="155" t="s">
        <v>33</v>
      </c>
      <c r="B280" s="140">
        <v>94703</v>
      </c>
      <c r="C280" s="153" t="s">
        <v>597</v>
      </c>
      <c r="D280" s="145" t="s">
        <v>438</v>
      </c>
      <c r="E280" s="153" t="s">
        <v>198</v>
      </c>
      <c r="F280" s="163">
        <v>2</v>
      </c>
      <c r="G280" s="92">
        <v>24.35</v>
      </c>
      <c r="H280" s="92">
        <v>4.6399999999999997</v>
      </c>
      <c r="I280" s="230">
        <f t="shared" si="45"/>
        <v>48.7</v>
      </c>
      <c r="J280" s="230">
        <f t="shared" si="46"/>
        <v>9.2799999999999994</v>
      </c>
      <c r="K280" s="230">
        <f t="shared" si="47"/>
        <v>57.980000000000004</v>
      </c>
      <c r="O280" s="23"/>
      <c r="P280" s="25"/>
      <c r="Q280" s="23"/>
      <c r="R280" s="25"/>
      <c r="S280" s="23"/>
      <c r="T280" s="23"/>
      <c r="U280" s="24"/>
    </row>
    <row r="281" spans="1:21" s="42" customFormat="1" ht="38.25" x14ac:dyDescent="0.2">
      <c r="A281" s="155" t="s">
        <v>33</v>
      </c>
      <c r="B281" s="140">
        <v>94704</v>
      </c>
      <c r="C281" s="153" t="s">
        <v>598</v>
      </c>
      <c r="D281" s="145" t="s">
        <v>437</v>
      </c>
      <c r="E281" s="153" t="s">
        <v>198</v>
      </c>
      <c r="F281" s="163">
        <v>1</v>
      </c>
      <c r="G281" s="92">
        <v>30.21</v>
      </c>
      <c r="H281" s="92">
        <v>4.5199999999999996</v>
      </c>
      <c r="I281" s="230">
        <f t="shared" si="45"/>
        <v>30.21</v>
      </c>
      <c r="J281" s="230">
        <f t="shared" si="46"/>
        <v>4.5199999999999996</v>
      </c>
      <c r="K281" s="230">
        <f t="shared" si="47"/>
        <v>34.730000000000004</v>
      </c>
      <c r="O281" s="23"/>
      <c r="P281" s="25"/>
      <c r="Q281" s="23"/>
      <c r="R281" s="25"/>
      <c r="S281" s="23"/>
      <c r="T281" s="23"/>
      <c r="U281" s="24"/>
    </row>
    <row r="282" spans="1:21" s="42" customFormat="1" ht="38.25" x14ac:dyDescent="0.2">
      <c r="A282" s="155" t="s">
        <v>33</v>
      </c>
      <c r="B282" s="140">
        <v>94705</v>
      </c>
      <c r="C282" s="153" t="s">
        <v>599</v>
      </c>
      <c r="D282" s="145" t="s">
        <v>436</v>
      </c>
      <c r="E282" s="153" t="s">
        <v>198</v>
      </c>
      <c r="F282" s="163">
        <v>1</v>
      </c>
      <c r="G282" s="92">
        <v>39.549999999999997</v>
      </c>
      <c r="H282" s="92">
        <v>4.3899999999999997</v>
      </c>
      <c r="I282" s="230">
        <f t="shared" si="45"/>
        <v>39.549999999999997</v>
      </c>
      <c r="J282" s="230">
        <f t="shared" si="46"/>
        <v>4.3899999999999997</v>
      </c>
      <c r="K282" s="230">
        <f t="shared" si="47"/>
        <v>43.94</v>
      </c>
      <c r="O282" s="23"/>
      <c r="P282" s="25"/>
      <c r="Q282" s="23"/>
      <c r="R282" s="25"/>
      <c r="S282" s="23"/>
      <c r="T282" s="23"/>
      <c r="U282" s="24"/>
    </row>
    <row r="283" spans="1:21" s="42" customFormat="1" ht="25.5" x14ac:dyDescent="0.2">
      <c r="A283" s="155" t="s">
        <v>33</v>
      </c>
      <c r="B283" s="140">
        <v>94648</v>
      </c>
      <c r="C283" s="153" t="s">
        <v>600</v>
      </c>
      <c r="D283" s="145" t="s">
        <v>439</v>
      </c>
      <c r="E283" s="153" t="s">
        <v>198</v>
      </c>
      <c r="F283" s="163">
        <v>0.8</v>
      </c>
      <c r="G283" s="92">
        <v>8.31</v>
      </c>
      <c r="H283" s="92">
        <v>4.47</v>
      </c>
      <c r="I283" s="230">
        <f t="shared" si="45"/>
        <v>6.65</v>
      </c>
      <c r="J283" s="230">
        <f t="shared" si="46"/>
        <v>3.58</v>
      </c>
      <c r="K283" s="230">
        <f t="shared" si="47"/>
        <v>10.23</v>
      </c>
      <c r="O283" s="23"/>
      <c r="P283" s="25"/>
      <c r="Q283" s="23"/>
      <c r="R283" s="25"/>
      <c r="S283" s="23"/>
      <c r="T283" s="23"/>
      <c r="U283" s="24"/>
    </row>
    <row r="284" spans="1:21" s="42" customFormat="1" ht="25.5" x14ac:dyDescent="0.2">
      <c r="A284" s="155" t="s">
        <v>33</v>
      </c>
      <c r="B284" s="140">
        <v>94650</v>
      </c>
      <c r="C284" s="153" t="s">
        <v>601</v>
      </c>
      <c r="D284" s="145" t="s">
        <v>440</v>
      </c>
      <c r="E284" s="153" t="s">
        <v>198</v>
      </c>
      <c r="F284" s="163">
        <v>1.55</v>
      </c>
      <c r="G284" s="92">
        <v>24.75</v>
      </c>
      <c r="H284" s="92">
        <v>6.19</v>
      </c>
      <c r="I284" s="230">
        <f t="shared" si="45"/>
        <v>38.36</v>
      </c>
      <c r="J284" s="230">
        <f t="shared" si="46"/>
        <v>9.59</v>
      </c>
      <c r="K284" s="230">
        <f t="shared" si="47"/>
        <v>47.95</v>
      </c>
      <c r="O284" s="23"/>
      <c r="P284" s="25"/>
      <c r="Q284" s="23"/>
      <c r="R284" s="25"/>
      <c r="S284" s="23"/>
      <c r="T284" s="23"/>
      <c r="U284" s="24"/>
    </row>
    <row r="285" spans="1:21" s="42" customFormat="1" ht="25.5" x14ac:dyDescent="0.2">
      <c r="A285" s="155" t="s">
        <v>33</v>
      </c>
      <c r="B285" s="140">
        <v>94676</v>
      </c>
      <c r="C285" s="153" t="s">
        <v>602</v>
      </c>
      <c r="D285" s="145" t="s">
        <v>444</v>
      </c>
      <c r="E285" s="153" t="s">
        <v>198</v>
      </c>
      <c r="F285" s="163">
        <v>2</v>
      </c>
      <c r="G285" s="92">
        <v>14.86</v>
      </c>
      <c r="H285" s="92">
        <v>5.78</v>
      </c>
      <c r="I285" s="230">
        <f t="shared" si="45"/>
        <v>29.72</v>
      </c>
      <c r="J285" s="230">
        <f t="shared" si="46"/>
        <v>11.56</v>
      </c>
      <c r="K285" s="230">
        <f t="shared" si="47"/>
        <v>41.28</v>
      </c>
      <c r="O285" s="23"/>
      <c r="P285" s="25"/>
      <c r="Q285" s="23"/>
      <c r="R285" s="25"/>
      <c r="S285" s="23"/>
      <c r="T285" s="23"/>
      <c r="U285" s="24"/>
    </row>
    <row r="286" spans="1:21" s="42" customFormat="1" x14ac:dyDescent="0.2">
      <c r="A286" s="155" t="s">
        <v>34</v>
      </c>
      <c r="B286" s="140">
        <v>153044</v>
      </c>
      <c r="C286" s="153" t="s">
        <v>603</v>
      </c>
      <c r="D286" s="145" t="s">
        <v>441</v>
      </c>
      <c r="E286" s="153" t="s">
        <v>198</v>
      </c>
      <c r="F286" s="163">
        <v>1</v>
      </c>
      <c r="G286" s="92">
        <v>85.76</v>
      </c>
      <c r="H286" s="92">
        <v>36.76</v>
      </c>
      <c r="I286" s="230">
        <f t="shared" si="45"/>
        <v>85.76</v>
      </c>
      <c r="J286" s="230">
        <f t="shared" si="46"/>
        <v>36.76</v>
      </c>
      <c r="K286" s="230">
        <f t="shared" si="47"/>
        <v>122.52000000000001</v>
      </c>
      <c r="O286" s="23"/>
      <c r="P286" s="25"/>
      <c r="Q286" s="23"/>
      <c r="R286" s="25"/>
      <c r="S286" s="23"/>
      <c r="T286" s="23"/>
      <c r="U286" s="24"/>
    </row>
    <row r="287" spans="1:21" s="42" customFormat="1" x14ac:dyDescent="0.2">
      <c r="A287" s="155" t="s">
        <v>33</v>
      </c>
      <c r="B287" s="140">
        <v>90436</v>
      </c>
      <c r="C287" s="153" t="s">
        <v>604</v>
      </c>
      <c r="D287" s="145" t="s">
        <v>442</v>
      </c>
      <c r="E287" s="153" t="s">
        <v>198</v>
      </c>
      <c r="F287" s="163">
        <v>2</v>
      </c>
      <c r="G287" s="92">
        <v>2.69</v>
      </c>
      <c r="H287" s="92">
        <v>10.74</v>
      </c>
      <c r="I287" s="230">
        <f t="shared" si="45"/>
        <v>5.38</v>
      </c>
      <c r="J287" s="230">
        <f t="shared" si="46"/>
        <v>21.48</v>
      </c>
      <c r="K287" s="230">
        <f t="shared" si="47"/>
        <v>26.86</v>
      </c>
      <c r="O287" s="23"/>
      <c r="P287" s="25"/>
      <c r="Q287" s="23"/>
      <c r="R287" s="25"/>
      <c r="S287" s="23"/>
      <c r="T287" s="23"/>
      <c r="U287" s="24"/>
    </row>
    <row r="288" spans="1:21" s="42" customFormat="1" x14ac:dyDescent="0.2">
      <c r="A288" s="155" t="s">
        <v>33</v>
      </c>
      <c r="B288" s="140">
        <v>90439</v>
      </c>
      <c r="C288" s="153" t="s">
        <v>605</v>
      </c>
      <c r="D288" s="145" t="s">
        <v>443</v>
      </c>
      <c r="E288" s="153" t="s">
        <v>198</v>
      </c>
      <c r="F288" s="163">
        <v>1</v>
      </c>
      <c r="G288" s="92">
        <v>11.25</v>
      </c>
      <c r="H288" s="92">
        <v>54.93</v>
      </c>
      <c r="I288" s="230">
        <f t="shared" si="45"/>
        <v>11.25</v>
      </c>
      <c r="J288" s="230">
        <f t="shared" si="46"/>
        <v>54.93</v>
      </c>
      <c r="K288" s="230">
        <f t="shared" si="47"/>
        <v>66.180000000000007</v>
      </c>
      <c r="O288" s="23"/>
      <c r="P288" s="25"/>
      <c r="Q288" s="23"/>
      <c r="R288" s="25"/>
      <c r="S288" s="23"/>
      <c r="T288" s="23"/>
      <c r="U288" s="24"/>
    </row>
    <row r="289" spans="1:21" s="42" customFormat="1" x14ac:dyDescent="0.2">
      <c r="A289" s="167"/>
      <c r="B289" s="168"/>
      <c r="C289" s="175" t="s">
        <v>200</v>
      </c>
      <c r="D289" s="176" t="s">
        <v>383</v>
      </c>
      <c r="E289" s="137"/>
      <c r="F289" s="138"/>
      <c r="G289" s="94"/>
      <c r="H289" s="94"/>
      <c r="I289" s="138"/>
      <c r="J289" s="138"/>
      <c r="K289" s="139"/>
      <c r="O289" s="23"/>
      <c r="P289" s="25"/>
      <c r="Q289" s="23"/>
      <c r="R289" s="25"/>
      <c r="S289" s="23"/>
      <c r="T289" s="23"/>
      <c r="U289" s="24"/>
    </row>
    <row r="290" spans="1:21" s="42" customFormat="1" x14ac:dyDescent="0.2">
      <c r="A290" s="155" t="s">
        <v>33</v>
      </c>
      <c r="B290" s="140">
        <v>90439</v>
      </c>
      <c r="C290" s="153" t="s">
        <v>606</v>
      </c>
      <c r="D290" s="145" t="s">
        <v>443</v>
      </c>
      <c r="E290" s="153" t="s">
        <v>198</v>
      </c>
      <c r="F290" s="163">
        <v>1</v>
      </c>
      <c r="G290" s="92">
        <v>11.25</v>
      </c>
      <c r="H290" s="92">
        <v>54.93</v>
      </c>
      <c r="I290" s="230">
        <f>ROUND((F290*G290),2)</f>
        <v>11.25</v>
      </c>
      <c r="J290" s="230">
        <f>ROUND((F290*H290),2)</f>
        <v>54.93</v>
      </c>
      <c r="K290" s="230">
        <f>SUM(I290:J290)</f>
        <v>66.180000000000007</v>
      </c>
      <c r="O290" s="23"/>
      <c r="P290" s="25"/>
      <c r="Q290" s="23"/>
      <c r="R290" s="25"/>
      <c r="S290" s="23"/>
      <c r="T290" s="23"/>
      <c r="U290" s="24"/>
    </row>
    <row r="291" spans="1:21" s="42" customFormat="1" x14ac:dyDescent="0.2">
      <c r="A291" s="155" t="s">
        <v>33</v>
      </c>
      <c r="B291" s="140">
        <v>90436</v>
      </c>
      <c r="C291" s="153" t="s">
        <v>607</v>
      </c>
      <c r="D291" s="145" t="s">
        <v>442</v>
      </c>
      <c r="E291" s="153" t="s">
        <v>198</v>
      </c>
      <c r="F291" s="163">
        <v>2</v>
      </c>
      <c r="G291" s="92">
        <v>2.69</v>
      </c>
      <c r="H291" s="92">
        <v>10.74</v>
      </c>
      <c r="I291" s="230">
        <f>ROUND((F291*G291),2)</f>
        <v>5.38</v>
      </c>
      <c r="J291" s="230">
        <f>ROUND((F291*H291),2)</f>
        <v>21.48</v>
      </c>
      <c r="K291" s="230">
        <f>SUM(I291:J291)</f>
        <v>26.86</v>
      </c>
      <c r="O291" s="23"/>
      <c r="P291" s="25"/>
      <c r="Q291" s="23"/>
      <c r="R291" s="25"/>
      <c r="S291" s="23"/>
      <c r="T291" s="23"/>
      <c r="U291" s="24"/>
    </row>
    <row r="292" spans="1:21" s="42" customFormat="1" ht="25.5" x14ac:dyDescent="0.2">
      <c r="A292" s="140" t="s">
        <v>33</v>
      </c>
      <c r="B292" s="140">
        <v>89367</v>
      </c>
      <c r="C292" s="153" t="s">
        <v>608</v>
      </c>
      <c r="D292" s="145" t="s">
        <v>385</v>
      </c>
      <c r="E292" s="153" t="s">
        <v>11</v>
      </c>
      <c r="F292" s="163">
        <v>1</v>
      </c>
      <c r="G292" s="92">
        <v>7.65</v>
      </c>
      <c r="H292" s="92">
        <v>6</v>
      </c>
      <c r="I292" s="230">
        <f t="shared" ref="I292:I307" si="48">ROUND((F292*G292),2)</f>
        <v>7.65</v>
      </c>
      <c r="J292" s="230">
        <f t="shared" ref="J292:J307" si="49">ROUND((F292*H292),2)</f>
        <v>6</v>
      </c>
      <c r="K292" s="230">
        <f t="shared" ref="K292:K307" si="50">SUM(I292:J292)</f>
        <v>13.65</v>
      </c>
      <c r="O292" s="23"/>
      <c r="P292" s="25"/>
      <c r="Q292" s="23"/>
      <c r="R292" s="25"/>
      <c r="S292" s="23"/>
      <c r="T292" s="23"/>
      <c r="U292" s="24"/>
    </row>
    <row r="293" spans="1:21" s="42" customFormat="1" ht="25.5" x14ac:dyDescent="0.2">
      <c r="A293" s="140" t="s">
        <v>33</v>
      </c>
      <c r="B293" s="140">
        <v>89357</v>
      </c>
      <c r="C293" s="153" t="s">
        <v>609</v>
      </c>
      <c r="D293" s="144" t="s">
        <v>371</v>
      </c>
      <c r="E293" s="153" t="s">
        <v>11</v>
      </c>
      <c r="F293" s="163">
        <v>61</v>
      </c>
      <c r="G293" s="92">
        <v>19.100000000000001</v>
      </c>
      <c r="H293" s="92">
        <v>16.27</v>
      </c>
      <c r="I293" s="230">
        <f t="shared" si="48"/>
        <v>1165.0999999999999</v>
      </c>
      <c r="J293" s="230">
        <f t="shared" si="49"/>
        <v>992.47</v>
      </c>
      <c r="K293" s="230">
        <f t="shared" si="50"/>
        <v>2157.5699999999997</v>
      </c>
      <c r="O293" s="23"/>
      <c r="P293" s="25"/>
      <c r="Q293" s="23"/>
      <c r="R293" s="25"/>
      <c r="S293" s="23"/>
      <c r="T293" s="23"/>
      <c r="U293" s="24"/>
    </row>
    <row r="294" spans="1:21" s="42" customFormat="1" ht="25.5" x14ac:dyDescent="0.2">
      <c r="A294" s="155" t="s">
        <v>34</v>
      </c>
      <c r="B294" s="140">
        <v>153043</v>
      </c>
      <c r="C294" s="153" t="s">
        <v>610</v>
      </c>
      <c r="D294" s="145" t="s">
        <v>373</v>
      </c>
      <c r="E294" s="153" t="s">
        <v>198</v>
      </c>
      <c r="F294" s="163">
        <v>1</v>
      </c>
      <c r="G294" s="92">
        <v>77.33</v>
      </c>
      <c r="H294" s="92">
        <v>34.75</v>
      </c>
      <c r="I294" s="230">
        <f t="shared" si="48"/>
        <v>77.33</v>
      </c>
      <c r="J294" s="230">
        <f t="shared" si="49"/>
        <v>34.75</v>
      </c>
      <c r="K294" s="230">
        <f t="shared" si="50"/>
        <v>112.08</v>
      </c>
      <c r="O294" s="23"/>
      <c r="P294" s="25"/>
      <c r="Q294" s="23"/>
      <c r="R294" s="25"/>
      <c r="S294" s="23"/>
      <c r="T294" s="23"/>
      <c r="U294" s="24"/>
    </row>
    <row r="295" spans="1:21" s="42" customFormat="1" ht="25.5" x14ac:dyDescent="0.2">
      <c r="A295" s="155" t="s">
        <v>33</v>
      </c>
      <c r="B295" s="151">
        <v>89398</v>
      </c>
      <c r="C295" s="153" t="s">
        <v>611</v>
      </c>
      <c r="D295" s="152" t="s">
        <v>372</v>
      </c>
      <c r="E295" s="153" t="s">
        <v>198</v>
      </c>
      <c r="F295" s="163">
        <v>3</v>
      </c>
      <c r="G295" s="92">
        <v>7.92</v>
      </c>
      <c r="H295" s="92">
        <v>12.92</v>
      </c>
      <c r="I295" s="230">
        <f t="shared" si="48"/>
        <v>23.76</v>
      </c>
      <c r="J295" s="230">
        <f t="shared" si="49"/>
        <v>38.76</v>
      </c>
      <c r="K295" s="230">
        <f t="shared" si="50"/>
        <v>62.519999999999996</v>
      </c>
      <c r="O295" s="23"/>
      <c r="P295" s="25"/>
      <c r="Q295" s="23"/>
      <c r="R295" s="25"/>
      <c r="S295" s="23"/>
      <c r="T295" s="23"/>
      <c r="U295" s="24"/>
    </row>
    <row r="296" spans="1:21" s="42" customFormat="1" ht="25.5" x14ac:dyDescent="0.2">
      <c r="A296" s="155" t="s">
        <v>33</v>
      </c>
      <c r="B296" s="151">
        <v>89395</v>
      </c>
      <c r="C296" s="153" t="s">
        <v>612</v>
      </c>
      <c r="D296" s="152" t="s">
        <v>829</v>
      </c>
      <c r="E296" s="153" t="s">
        <v>198</v>
      </c>
      <c r="F296" s="163">
        <v>1</v>
      </c>
      <c r="G296" s="92">
        <v>6.43</v>
      </c>
      <c r="H296" s="92">
        <v>6.69</v>
      </c>
      <c r="I296" s="230">
        <f>ROUND((F296*G296),2)</f>
        <v>6.43</v>
      </c>
      <c r="J296" s="230">
        <f>ROUND((F296*H296),2)</f>
        <v>6.69</v>
      </c>
      <c r="K296" s="230">
        <f>SUM(I296:J296)</f>
        <v>13.120000000000001</v>
      </c>
      <c r="O296" s="23"/>
      <c r="P296" s="25"/>
      <c r="Q296" s="23"/>
      <c r="R296" s="25"/>
      <c r="S296" s="23"/>
      <c r="T296" s="23"/>
      <c r="U296" s="24"/>
    </row>
    <row r="297" spans="1:21" s="42" customFormat="1" ht="25.5" x14ac:dyDescent="0.2">
      <c r="A297" s="155" t="s">
        <v>33</v>
      </c>
      <c r="B297" s="151">
        <v>89400</v>
      </c>
      <c r="C297" s="153" t="s">
        <v>613</v>
      </c>
      <c r="D297" s="152" t="s">
        <v>369</v>
      </c>
      <c r="E297" s="153" t="s">
        <v>198</v>
      </c>
      <c r="F297" s="163">
        <v>8</v>
      </c>
      <c r="G297" s="92">
        <v>16.41</v>
      </c>
      <c r="H297" s="92">
        <v>8.08</v>
      </c>
      <c r="I297" s="230">
        <f t="shared" si="48"/>
        <v>131.28</v>
      </c>
      <c r="J297" s="230">
        <f t="shared" si="49"/>
        <v>64.64</v>
      </c>
      <c r="K297" s="230">
        <f t="shared" si="50"/>
        <v>195.92000000000002</v>
      </c>
      <c r="O297" s="23"/>
      <c r="P297" s="25"/>
      <c r="Q297" s="23"/>
      <c r="R297" s="25"/>
      <c r="S297" s="23"/>
      <c r="T297" s="23"/>
      <c r="U297" s="24"/>
    </row>
    <row r="298" spans="1:21" s="42" customFormat="1" ht="25.5" x14ac:dyDescent="0.2">
      <c r="A298" s="155" t="s">
        <v>33</v>
      </c>
      <c r="B298" s="151">
        <v>89426</v>
      </c>
      <c r="C298" s="153" t="s">
        <v>614</v>
      </c>
      <c r="D298" s="152" t="s">
        <v>370</v>
      </c>
      <c r="E298" s="153" t="s">
        <v>198</v>
      </c>
      <c r="F298" s="163">
        <v>4</v>
      </c>
      <c r="G298" s="92">
        <v>8.6999999999999993</v>
      </c>
      <c r="H298" s="92">
        <v>2.04</v>
      </c>
      <c r="I298" s="230">
        <f t="shared" si="48"/>
        <v>34.799999999999997</v>
      </c>
      <c r="J298" s="230">
        <f t="shared" si="49"/>
        <v>8.16</v>
      </c>
      <c r="K298" s="230">
        <f t="shared" si="50"/>
        <v>42.959999999999994</v>
      </c>
      <c r="O298" s="23"/>
      <c r="P298" s="25"/>
      <c r="Q298" s="23"/>
      <c r="R298" s="25"/>
      <c r="S298" s="23"/>
      <c r="T298" s="23"/>
      <c r="U298" s="24"/>
    </row>
    <row r="299" spans="1:21" s="42" customFormat="1" ht="25.5" x14ac:dyDescent="0.2">
      <c r="A299" s="155" t="s">
        <v>33</v>
      </c>
      <c r="B299" s="140">
        <v>89356</v>
      </c>
      <c r="C299" s="153" t="s">
        <v>615</v>
      </c>
      <c r="D299" s="145" t="s">
        <v>368</v>
      </c>
      <c r="E299" s="153" t="s">
        <v>11</v>
      </c>
      <c r="F299" s="163">
        <v>63</v>
      </c>
      <c r="G299" s="92">
        <v>10.95</v>
      </c>
      <c r="H299" s="92">
        <v>12.35</v>
      </c>
      <c r="I299" s="230">
        <f t="shared" si="48"/>
        <v>689.85</v>
      </c>
      <c r="J299" s="230">
        <f t="shared" si="49"/>
        <v>778.05</v>
      </c>
      <c r="K299" s="230">
        <f t="shared" si="50"/>
        <v>1467.9</v>
      </c>
      <c r="O299" s="23"/>
      <c r="P299" s="25"/>
      <c r="Q299" s="23"/>
      <c r="R299" s="25"/>
      <c r="S299" s="23"/>
      <c r="T299" s="23"/>
      <c r="U299" s="24"/>
    </row>
    <row r="300" spans="1:21" s="42" customFormat="1" ht="25.5" x14ac:dyDescent="0.2">
      <c r="A300" s="155" t="s">
        <v>33</v>
      </c>
      <c r="B300" s="140">
        <v>89362</v>
      </c>
      <c r="C300" s="153" t="s">
        <v>616</v>
      </c>
      <c r="D300" s="145" t="s">
        <v>384</v>
      </c>
      <c r="E300" s="153" t="s">
        <v>198</v>
      </c>
      <c r="F300" s="163">
        <v>29</v>
      </c>
      <c r="G300" s="92">
        <v>4.99</v>
      </c>
      <c r="H300" s="92">
        <v>4.25</v>
      </c>
      <c r="I300" s="230">
        <f t="shared" si="48"/>
        <v>144.71</v>
      </c>
      <c r="J300" s="230">
        <f t="shared" si="49"/>
        <v>123.25</v>
      </c>
      <c r="K300" s="230">
        <f t="shared" si="50"/>
        <v>267.96000000000004</v>
      </c>
      <c r="O300" s="23"/>
      <c r="P300" s="25"/>
      <c r="Q300" s="23"/>
      <c r="R300" s="25"/>
      <c r="S300" s="23"/>
      <c r="T300" s="23"/>
      <c r="U300" s="24"/>
    </row>
    <row r="301" spans="1:21" s="42" customFormat="1" ht="25.5" x14ac:dyDescent="0.2">
      <c r="A301" s="155" t="s">
        <v>34</v>
      </c>
      <c r="B301" s="140">
        <v>153042</v>
      </c>
      <c r="C301" s="153" t="s">
        <v>617</v>
      </c>
      <c r="D301" s="145" t="s">
        <v>374</v>
      </c>
      <c r="E301" s="153" t="s">
        <v>198</v>
      </c>
      <c r="F301" s="163">
        <v>12</v>
      </c>
      <c r="G301" s="92">
        <v>63.63</v>
      </c>
      <c r="H301" s="92">
        <v>32.78</v>
      </c>
      <c r="I301" s="230">
        <f t="shared" si="48"/>
        <v>763.56</v>
      </c>
      <c r="J301" s="230">
        <f t="shared" si="49"/>
        <v>393.36</v>
      </c>
      <c r="K301" s="230">
        <f t="shared" si="50"/>
        <v>1156.92</v>
      </c>
      <c r="O301" s="23"/>
      <c r="P301" s="25"/>
      <c r="Q301" s="23"/>
      <c r="R301" s="25"/>
      <c r="S301" s="23"/>
      <c r="T301" s="23"/>
      <c r="U301" s="24"/>
    </row>
    <row r="302" spans="1:21" s="42" customFormat="1" ht="25.5" x14ac:dyDescent="0.2">
      <c r="A302" s="155" t="s">
        <v>33</v>
      </c>
      <c r="B302" s="151">
        <v>90443</v>
      </c>
      <c r="C302" s="153" t="s">
        <v>618</v>
      </c>
      <c r="D302" s="152" t="s">
        <v>379</v>
      </c>
      <c r="E302" s="153" t="s">
        <v>11</v>
      </c>
      <c r="F302" s="163">
        <v>45</v>
      </c>
      <c r="G302" s="92">
        <v>2.44</v>
      </c>
      <c r="H302" s="92">
        <v>9.76</v>
      </c>
      <c r="I302" s="230">
        <f t="shared" si="48"/>
        <v>109.8</v>
      </c>
      <c r="J302" s="230">
        <f t="shared" si="49"/>
        <v>439.2</v>
      </c>
      <c r="K302" s="230">
        <f t="shared" si="50"/>
        <v>549</v>
      </c>
      <c r="O302" s="23"/>
      <c r="P302" s="25"/>
      <c r="Q302" s="23"/>
      <c r="R302" s="25"/>
      <c r="S302" s="23"/>
      <c r="T302" s="23"/>
      <c r="U302" s="24"/>
    </row>
    <row r="303" spans="1:21" s="55" customFormat="1" ht="25.5" x14ac:dyDescent="0.2">
      <c r="A303" s="140" t="s">
        <v>33</v>
      </c>
      <c r="B303" s="140">
        <v>90466</v>
      </c>
      <c r="C303" s="153" t="s">
        <v>619</v>
      </c>
      <c r="D303" s="205" t="s">
        <v>380</v>
      </c>
      <c r="E303" s="141" t="s">
        <v>11</v>
      </c>
      <c r="F303" s="143">
        <v>45</v>
      </c>
      <c r="G303" s="92">
        <v>3.47</v>
      </c>
      <c r="H303" s="92">
        <v>8.92</v>
      </c>
      <c r="I303" s="230">
        <f t="shared" si="48"/>
        <v>156.15</v>
      </c>
      <c r="J303" s="230">
        <f t="shared" si="49"/>
        <v>401.4</v>
      </c>
      <c r="K303" s="230">
        <f t="shared" si="50"/>
        <v>557.54999999999995</v>
      </c>
      <c r="L303" s="42"/>
      <c r="M303" s="42"/>
      <c r="N303" s="42"/>
      <c r="O303" s="23"/>
      <c r="P303" s="25"/>
      <c r="Q303" s="23"/>
      <c r="R303" s="25"/>
      <c r="S303" s="23"/>
      <c r="T303" s="23"/>
      <c r="U303" s="24"/>
    </row>
    <row r="304" spans="1:21" s="55" customFormat="1" ht="25.5" x14ac:dyDescent="0.2">
      <c r="A304" s="140" t="s">
        <v>33</v>
      </c>
      <c r="B304" s="140">
        <v>89366</v>
      </c>
      <c r="C304" s="153" t="s">
        <v>620</v>
      </c>
      <c r="D304" s="205" t="s">
        <v>386</v>
      </c>
      <c r="E304" s="141" t="s">
        <v>51</v>
      </c>
      <c r="F304" s="143">
        <v>14</v>
      </c>
      <c r="G304" s="92">
        <v>16.100000000000001</v>
      </c>
      <c r="H304" s="92">
        <v>5.08</v>
      </c>
      <c r="I304" s="230">
        <f t="shared" si="48"/>
        <v>225.4</v>
      </c>
      <c r="J304" s="230">
        <f t="shared" si="49"/>
        <v>71.12</v>
      </c>
      <c r="K304" s="230">
        <f t="shared" si="50"/>
        <v>296.52</v>
      </c>
      <c r="L304" s="42"/>
      <c r="M304" s="42"/>
      <c r="N304" s="42"/>
      <c r="O304" s="23"/>
      <c r="P304" s="25"/>
      <c r="Q304" s="23"/>
      <c r="R304" s="25"/>
      <c r="S304" s="23"/>
      <c r="T304" s="23"/>
      <c r="U304" s="24"/>
    </row>
    <row r="305" spans="1:21" s="55" customFormat="1" x14ac:dyDescent="0.2">
      <c r="A305" s="140" t="s">
        <v>33</v>
      </c>
      <c r="B305" s="140">
        <v>89397</v>
      </c>
      <c r="C305" s="153" t="s">
        <v>621</v>
      </c>
      <c r="D305" s="205" t="s">
        <v>376</v>
      </c>
      <c r="E305" s="141" t="s">
        <v>198</v>
      </c>
      <c r="F305" s="143">
        <v>14</v>
      </c>
      <c r="G305" s="92">
        <v>10.09</v>
      </c>
      <c r="H305" s="92">
        <v>6.73</v>
      </c>
      <c r="I305" s="230">
        <f t="shared" si="48"/>
        <v>141.26</v>
      </c>
      <c r="J305" s="230">
        <f t="shared" si="49"/>
        <v>94.22</v>
      </c>
      <c r="K305" s="230">
        <f t="shared" si="50"/>
        <v>235.48</v>
      </c>
      <c r="L305" s="57"/>
      <c r="M305" s="58"/>
      <c r="N305" s="58"/>
      <c r="O305" s="23"/>
      <c r="P305" s="25"/>
      <c r="Q305" s="23"/>
      <c r="R305" s="25"/>
      <c r="S305" s="23"/>
      <c r="T305" s="23"/>
      <c r="U305" s="24"/>
    </row>
    <row r="306" spans="1:21" s="42" customFormat="1" ht="25.5" x14ac:dyDescent="0.2">
      <c r="A306" s="155" t="s">
        <v>63</v>
      </c>
      <c r="B306" s="140">
        <v>3489</v>
      </c>
      <c r="C306" s="153" t="s">
        <v>622</v>
      </c>
      <c r="D306" s="145" t="s">
        <v>387</v>
      </c>
      <c r="E306" s="153" t="s">
        <v>11</v>
      </c>
      <c r="F306" s="163">
        <v>6</v>
      </c>
      <c r="G306" s="92">
        <v>25.92</v>
      </c>
      <c r="H306" s="92">
        <v>7.62</v>
      </c>
      <c r="I306" s="230">
        <f t="shared" si="48"/>
        <v>155.52000000000001</v>
      </c>
      <c r="J306" s="230">
        <f t="shared" si="49"/>
        <v>45.72</v>
      </c>
      <c r="K306" s="230">
        <f t="shared" si="50"/>
        <v>201.24</v>
      </c>
      <c r="O306" s="23"/>
      <c r="P306" s="25"/>
      <c r="Q306" s="23"/>
      <c r="R306" s="25"/>
      <c r="S306" s="23"/>
      <c r="T306" s="23"/>
      <c r="U306" s="24"/>
    </row>
    <row r="307" spans="1:21" s="42" customFormat="1" ht="25.5" x14ac:dyDescent="0.2">
      <c r="A307" s="155" t="s">
        <v>34</v>
      </c>
      <c r="B307" s="151">
        <v>153021</v>
      </c>
      <c r="C307" s="153" t="s">
        <v>828</v>
      </c>
      <c r="D307" s="152" t="s">
        <v>375</v>
      </c>
      <c r="E307" s="153" t="s">
        <v>198</v>
      </c>
      <c r="F307" s="163">
        <v>1</v>
      </c>
      <c r="G307" s="92">
        <v>113.54</v>
      </c>
      <c r="H307" s="92">
        <v>33.909999999999997</v>
      </c>
      <c r="I307" s="230">
        <f t="shared" si="48"/>
        <v>113.54</v>
      </c>
      <c r="J307" s="230">
        <f t="shared" si="49"/>
        <v>33.909999999999997</v>
      </c>
      <c r="K307" s="230">
        <f t="shared" si="50"/>
        <v>147.44999999999999</v>
      </c>
      <c r="O307" s="23"/>
      <c r="P307" s="25"/>
      <c r="Q307" s="23"/>
      <c r="R307" s="25"/>
      <c r="S307" s="23"/>
      <c r="T307" s="23"/>
      <c r="U307" s="24"/>
    </row>
    <row r="308" spans="1:21" s="42" customFormat="1" ht="15" customHeight="1" x14ac:dyDescent="0.2">
      <c r="A308" s="206"/>
      <c r="B308" s="207"/>
      <c r="C308" s="135" t="s">
        <v>201</v>
      </c>
      <c r="D308" s="160" t="s">
        <v>378</v>
      </c>
      <c r="E308" s="137"/>
      <c r="F308" s="138"/>
      <c r="G308" s="94"/>
      <c r="H308" s="94"/>
      <c r="I308" s="138"/>
      <c r="J308" s="138"/>
      <c r="K308" s="139"/>
      <c r="R308" s="25"/>
      <c r="T308" s="23"/>
    </row>
    <row r="309" spans="1:21" s="42" customFormat="1" ht="25.5" x14ac:dyDescent="0.2">
      <c r="A309" s="155" t="s">
        <v>33</v>
      </c>
      <c r="B309" s="151">
        <v>90443</v>
      </c>
      <c r="C309" s="141" t="s">
        <v>623</v>
      </c>
      <c r="D309" s="152" t="s">
        <v>379</v>
      </c>
      <c r="E309" s="153" t="s">
        <v>11</v>
      </c>
      <c r="F309" s="163">
        <v>35</v>
      </c>
      <c r="G309" s="92">
        <v>2.44</v>
      </c>
      <c r="H309" s="92">
        <v>9.76</v>
      </c>
      <c r="I309" s="230">
        <f>ROUND((F309*G309),2)</f>
        <v>85.4</v>
      </c>
      <c r="J309" s="230">
        <f>ROUND((F309*H309),2)</f>
        <v>341.6</v>
      </c>
      <c r="K309" s="230">
        <f>SUM(I309:J309)</f>
        <v>427</v>
      </c>
      <c r="O309" s="23"/>
      <c r="P309" s="25"/>
      <c r="Q309" s="23"/>
      <c r="R309" s="25"/>
      <c r="S309" s="23"/>
      <c r="T309" s="23"/>
      <c r="U309" s="24"/>
    </row>
    <row r="310" spans="1:21" s="55" customFormat="1" ht="25.5" x14ac:dyDescent="0.2">
      <c r="A310" s="140" t="s">
        <v>33</v>
      </c>
      <c r="B310" s="140">
        <v>90466</v>
      </c>
      <c r="C310" s="141" t="s">
        <v>624</v>
      </c>
      <c r="D310" s="205" t="s">
        <v>380</v>
      </c>
      <c r="E310" s="141" t="s">
        <v>11</v>
      </c>
      <c r="F310" s="143">
        <v>35</v>
      </c>
      <c r="G310" s="92">
        <v>3.47</v>
      </c>
      <c r="H310" s="92">
        <v>8.92</v>
      </c>
      <c r="I310" s="230">
        <f>ROUND((F310*G310),2)</f>
        <v>121.45</v>
      </c>
      <c r="J310" s="230">
        <f>ROUND((F310*H310),2)</f>
        <v>312.2</v>
      </c>
      <c r="K310" s="230">
        <f>SUM(I310:J310)</f>
        <v>433.65</v>
      </c>
      <c r="L310" s="42"/>
      <c r="M310" s="42"/>
      <c r="N310" s="42"/>
      <c r="O310" s="23"/>
      <c r="P310" s="25"/>
      <c r="Q310" s="23"/>
      <c r="R310" s="25"/>
      <c r="S310" s="23"/>
      <c r="T310" s="23"/>
      <c r="U310" s="24"/>
    </row>
    <row r="311" spans="1:21" s="55" customFormat="1" x14ac:dyDescent="0.2">
      <c r="A311" s="140" t="s">
        <v>34</v>
      </c>
      <c r="B311" s="140">
        <v>161200</v>
      </c>
      <c r="C311" s="141" t="s">
        <v>625</v>
      </c>
      <c r="D311" s="205" t="s">
        <v>381</v>
      </c>
      <c r="E311" s="141" t="s">
        <v>11</v>
      </c>
      <c r="F311" s="143">
        <v>77</v>
      </c>
      <c r="G311" s="92">
        <v>4.3499999999999996</v>
      </c>
      <c r="H311" s="92">
        <v>6.26</v>
      </c>
      <c r="I311" s="230">
        <f>ROUND((F311*G311),2)</f>
        <v>334.95</v>
      </c>
      <c r="J311" s="230">
        <f>ROUND((F311*H311),2)</f>
        <v>482.02</v>
      </c>
      <c r="K311" s="230">
        <f>SUM(I311:J311)</f>
        <v>816.97</v>
      </c>
      <c r="L311" s="42"/>
      <c r="M311" s="42"/>
      <c r="N311" s="42"/>
      <c r="O311" s="23"/>
      <c r="P311" s="25"/>
      <c r="Q311" s="23"/>
      <c r="R311" s="25"/>
      <c r="S311" s="23"/>
      <c r="T311" s="23"/>
      <c r="U311" s="24"/>
    </row>
    <row r="312" spans="1:21" s="42" customFormat="1" ht="15.75" customHeight="1" x14ac:dyDescent="0.2">
      <c r="A312" s="169"/>
      <c r="B312" s="170"/>
      <c r="C312" s="263" t="s">
        <v>138</v>
      </c>
      <c r="D312" s="267"/>
      <c r="E312" s="267"/>
      <c r="F312" s="267"/>
      <c r="G312" s="97"/>
      <c r="H312" s="97"/>
      <c r="I312" s="247">
        <f>SUM(I269:I311)</f>
        <v>6364.2199999999993</v>
      </c>
      <c r="J312" s="244">
        <f>SUM(J269:J311)</f>
        <v>5701.82</v>
      </c>
      <c r="K312" s="244">
        <f>SUM(K269:K311)</f>
        <v>12066.039999999999</v>
      </c>
      <c r="T312" s="23"/>
    </row>
    <row r="313" spans="1:21" s="42" customFormat="1" ht="15" customHeight="1" x14ac:dyDescent="0.2">
      <c r="A313" s="167"/>
      <c r="B313" s="168"/>
      <c r="C313" s="172" t="s">
        <v>139</v>
      </c>
      <c r="D313" s="160" t="s">
        <v>132</v>
      </c>
      <c r="E313" s="137"/>
      <c r="F313" s="138"/>
      <c r="G313" s="94"/>
      <c r="H313" s="94"/>
      <c r="I313" s="138"/>
      <c r="J313" s="138"/>
      <c r="K313" s="139"/>
      <c r="L313" s="56"/>
      <c r="O313" s="56"/>
      <c r="T313" s="23"/>
    </row>
    <row r="314" spans="1:21" s="42" customFormat="1" ht="25.5" x14ac:dyDescent="0.2">
      <c r="A314" s="150" t="s">
        <v>33</v>
      </c>
      <c r="B314" s="208">
        <v>86931</v>
      </c>
      <c r="C314" s="182" t="s">
        <v>220</v>
      </c>
      <c r="D314" s="145" t="s">
        <v>1048</v>
      </c>
      <c r="E314" s="153" t="s">
        <v>198</v>
      </c>
      <c r="F314" s="154">
        <v>2</v>
      </c>
      <c r="G314" s="91">
        <v>448.83</v>
      </c>
      <c r="H314" s="91">
        <v>23.62</v>
      </c>
      <c r="I314" s="229">
        <f t="shared" ref="I314:I326" si="51">ROUND((F314*G314),2)</f>
        <v>897.66</v>
      </c>
      <c r="J314" s="229">
        <f t="shared" ref="J314:J326" si="52">ROUND((F314*H314),2)</f>
        <v>47.24</v>
      </c>
      <c r="K314" s="229">
        <f t="shared" ref="K314:K326" si="53">SUM(I314:J314)</f>
        <v>944.9</v>
      </c>
      <c r="O314" s="23"/>
      <c r="P314" s="25"/>
      <c r="Q314" s="23"/>
      <c r="R314" s="25"/>
      <c r="S314" s="23"/>
      <c r="T314" s="23"/>
      <c r="U314" s="24"/>
    </row>
    <row r="315" spans="1:21" s="42" customFormat="1" ht="15" customHeight="1" x14ac:dyDescent="0.2">
      <c r="A315" s="150" t="s">
        <v>33</v>
      </c>
      <c r="B315" s="151">
        <v>100849</v>
      </c>
      <c r="C315" s="182" t="s">
        <v>221</v>
      </c>
      <c r="D315" s="152" t="s">
        <v>238</v>
      </c>
      <c r="E315" s="153" t="s">
        <v>198</v>
      </c>
      <c r="F315" s="154">
        <v>2</v>
      </c>
      <c r="G315" s="91">
        <v>50.41</v>
      </c>
      <c r="H315" s="91">
        <v>3.79</v>
      </c>
      <c r="I315" s="229">
        <f t="shared" si="51"/>
        <v>100.82</v>
      </c>
      <c r="J315" s="229">
        <f t="shared" si="52"/>
        <v>7.58</v>
      </c>
      <c r="K315" s="229">
        <f t="shared" si="53"/>
        <v>108.39999999999999</v>
      </c>
      <c r="O315" s="23"/>
      <c r="P315" s="25"/>
      <c r="Q315" s="23"/>
      <c r="R315" s="25"/>
      <c r="S315" s="23"/>
      <c r="T315" s="23"/>
      <c r="U315" s="24"/>
    </row>
    <row r="316" spans="1:21" s="42" customFormat="1" ht="15" customHeight="1" x14ac:dyDescent="0.2">
      <c r="A316" s="150" t="s">
        <v>33</v>
      </c>
      <c r="B316" s="151">
        <v>100848</v>
      </c>
      <c r="C316" s="182" t="s">
        <v>222</v>
      </c>
      <c r="D316" s="152" t="s">
        <v>239</v>
      </c>
      <c r="E316" s="153" t="s">
        <v>198</v>
      </c>
      <c r="F316" s="154">
        <v>6</v>
      </c>
      <c r="G316" s="91">
        <v>499.77</v>
      </c>
      <c r="H316" s="91">
        <v>15.46</v>
      </c>
      <c r="I316" s="229">
        <f t="shared" si="51"/>
        <v>2998.62</v>
      </c>
      <c r="J316" s="229">
        <f t="shared" si="52"/>
        <v>92.76</v>
      </c>
      <c r="K316" s="229">
        <f t="shared" si="53"/>
        <v>3091.38</v>
      </c>
      <c r="O316" s="23"/>
      <c r="P316" s="25"/>
      <c r="Q316" s="23"/>
      <c r="R316" s="25"/>
      <c r="S316" s="23"/>
      <c r="T316" s="23"/>
      <c r="U316" s="24"/>
    </row>
    <row r="317" spans="1:21" s="42" customFormat="1" ht="15" customHeight="1" x14ac:dyDescent="0.2">
      <c r="A317" s="150" t="s">
        <v>33</v>
      </c>
      <c r="B317" s="151">
        <v>100851</v>
      </c>
      <c r="C317" s="182" t="s">
        <v>223</v>
      </c>
      <c r="D317" s="152" t="s">
        <v>240</v>
      </c>
      <c r="E317" s="153" t="s">
        <v>198</v>
      </c>
      <c r="F317" s="154">
        <v>6</v>
      </c>
      <c r="G317" s="91">
        <v>106.72</v>
      </c>
      <c r="H317" s="91">
        <v>3.3</v>
      </c>
      <c r="I317" s="229">
        <f t="shared" si="51"/>
        <v>640.32000000000005</v>
      </c>
      <c r="J317" s="229">
        <f t="shared" si="52"/>
        <v>19.8</v>
      </c>
      <c r="K317" s="229">
        <f t="shared" si="53"/>
        <v>660.12</v>
      </c>
      <c r="O317" s="23"/>
      <c r="P317" s="25"/>
      <c r="Q317" s="23"/>
      <c r="R317" s="25"/>
      <c r="S317" s="23"/>
      <c r="T317" s="23"/>
      <c r="U317" s="24"/>
    </row>
    <row r="318" spans="1:21" s="42" customFormat="1" ht="25.5" x14ac:dyDescent="0.2">
      <c r="A318" s="155" t="s">
        <v>33</v>
      </c>
      <c r="B318" s="151">
        <v>86937</v>
      </c>
      <c r="C318" s="182" t="s">
        <v>224</v>
      </c>
      <c r="D318" s="152" t="s">
        <v>234</v>
      </c>
      <c r="E318" s="153" t="s">
        <v>198</v>
      </c>
      <c r="F318" s="163">
        <v>7</v>
      </c>
      <c r="G318" s="92">
        <v>221.07</v>
      </c>
      <c r="H318" s="92">
        <v>27.33</v>
      </c>
      <c r="I318" s="230">
        <f t="shared" si="51"/>
        <v>1547.49</v>
      </c>
      <c r="J318" s="230">
        <f t="shared" si="52"/>
        <v>191.31</v>
      </c>
      <c r="K318" s="230">
        <f t="shared" si="53"/>
        <v>1738.8</v>
      </c>
      <c r="O318" s="23"/>
      <c r="P318" s="25"/>
      <c r="Q318" s="23"/>
      <c r="R318" s="25"/>
      <c r="S318" s="23"/>
      <c r="T318" s="23"/>
      <c r="U318" s="24"/>
    </row>
    <row r="319" spans="1:21" s="42" customFormat="1" ht="25.5" x14ac:dyDescent="0.2">
      <c r="A319" s="155" t="s">
        <v>33</v>
      </c>
      <c r="B319" s="151">
        <v>100852</v>
      </c>
      <c r="C319" s="182" t="s">
        <v>225</v>
      </c>
      <c r="D319" s="152" t="s">
        <v>241</v>
      </c>
      <c r="E319" s="153" t="s">
        <v>198</v>
      </c>
      <c r="F319" s="163">
        <v>6</v>
      </c>
      <c r="G319" s="92">
        <v>260.16000000000003</v>
      </c>
      <c r="H319" s="92">
        <v>10.84</v>
      </c>
      <c r="I319" s="230">
        <f t="shared" si="51"/>
        <v>1560.96</v>
      </c>
      <c r="J319" s="230">
        <f t="shared" si="52"/>
        <v>65.040000000000006</v>
      </c>
      <c r="K319" s="230">
        <f t="shared" si="53"/>
        <v>1626</v>
      </c>
      <c r="O319" s="23"/>
      <c r="P319" s="25"/>
      <c r="Q319" s="23"/>
      <c r="R319" s="25"/>
      <c r="S319" s="23"/>
      <c r="T319" s="23"/>
      <c r="U319" s="24"/>
    </row>
    <row r="320" spans="1:21" s="42" customFormat="1" ht="38.25" x14ac:dyDescent="0.2">
      <c r="A320" s="155" t="s">
        <v>33</v>
      </c>
      <c r="B320" s="151">
        <v>86942</v>
      </c>
      <c r="C320" s="182" t="s">
        <v>226</v>
      </c>
      <c r="D320" s="152" t="s">
        <v>244</v>
      </c>
      <c r="E320" s="153" t="s">
        <v>198</v>
      </c>
      <c r="F320" s="163">
        <v>3</v>
      </c>
      <c r="G320" s="92">
        <v>282.87</v>
      </c>
      <c r="H320" s="92">
        <v>21.29</v>
      </c>
      <c r="I320" s="230">
        <f t="shared" si="51"/>
        <v>848.61</v>
      </c>
      <c r="J320" s="230">
        <f t="shared" si="52"/>
        <v>63.87</v>
      </c>
      <c r="K320" s="230">
        <f t="shared" si="53"/>
        <v>912.48</v>
      </c>
      <c r="O320" s="23"/>
      <c r="P320" s="25"/>
      <c r="Q320" s="23"/>
      <c r="R320" s="25"/>
      <c r="S320" s="23"/>
      <c r="T320" s="23"/>
      <c r="U320" s="24"/>
    </row>
    <row r="321" spans="1:21" s="42" customFormat="1" ht="25.5" x14ac:dyDescent="0.2">
      <c r="A321" s="155" t="s">
        <v>33</v>
      </c>
      <c r="B321" s="151">
        <v>86920</v>
      </c>
      <c r="C321" s="182" t="s">
        <v>227</v>
      </c>
      <c r="D321" s="152" t="s">
        <v>242</v>
      </c>
      <c r="E321" s="153" t="s">
        <v>198</v>
      </c>
      <c r="F321" s="163">
        <v>1</v>
      </c>
      <c r="G321" s="92">
        <v>728.38</v>
      </c>
      <c r="H321" s="92">
        <v>54.83</v>
      </c>
      <c r="I321" s="230">
        <f>ROUND((F321*G321),2)</f>
        <v>728.38</v>
      </c>
      <c r="J321" s="230">
        <f>ROUND((F321*H321),2)</f>
        <v>54.83</v>
      </c>
      <c r="K321" s="230">
        <f>SUM(I321:J321)</f>
        <v>783.21</v>
      </c>
      <c r="O321" s="23"/>
      <c r="P321" s="25"/>
      <c r="Q321" s="23"/>
      <c r="R321" s="25"/>
      <c r="S321" s="23"/>
      <c r="T321" s="23"/>
      <c r="U321" s="24"/>
    </row>
    <row r="322" spans="1:21" s="42" customFormat="1" ht="25.5" x14ac:dyDescent="0.2">
      <c r="A322" s="155" t="s">
        <v>33</v>
      </c>
      <c r="B322" s="151">
        <v>86906</v>
      </c>
      <c r="C322" s="182" t="s">
        <v>228</v>
      </c>
      <c r="D322" s="152" t="s">
        <v>243</v>
      </c>
      <c r="E322" s="153" t="s">
        <v>198</v>
      </c>
      <c r="F322" s="163">
        <v>7</v>
      </c>
      <c r="G322" s="92">
        <v>115.11</v>
      </c>
      <c r="H322" s="92">
        <v>2.35</v>
      </c>
      <c r="I322" s="230">
        <f t="shared" si="51"/>
        <v>805.77</v>
      </c>
      <c r="J322" s="230">
        <f t="shared" si="52"/>
        <v>16.45</v>
      </c>
      <c r="K322" s="230">
        <f t="shared" si="53"/>
        <v>822.22</v>
      </c>
      <c r="O322" s="23"/>
      <c r="P322" s="25"/>
      <c r="Q322" s="23"/>
      <c r="R322" s="25"/>
      <c r="S322" s="23"/>
      <c r="T322" s="23"/>
      <c r="U322" s="24"/>
    </row>
    <row r="323" spans="1:21" s="42" customFormat="1" ht="25.5" x14ac:dyDescent="0.2">
      <c r="A323" s="155" t="s">
        <v>194</v>
      </c>
      <c r="B323" s="151" t="s">
        <v>994</v>
      </c>
      <c r="C323" s="182" t="s">
        <v>229</v>
      </c>
      <c r="D323" s="152" t="s">
        <v>1001</v>
      </c>
      <c r="E323" s="153" t="s">
        <v>198</v>
      </c>
      <c r="F323" s="163">
        <v>1</v>
      </c>
      <c r="G323" s="92">
        <v>381.8</v>
      </c>
      <c r="H323" s="92">
        <v>3.85</v>
      </c>
      <c r="I323" s="230">
        <f t="shared" si="51"/>
        <v>381.8</v>
      </c>
      <c r="J323" s="230">
        <f t="shared" si="52"/>
        <v>3.85</v>
      </c>
      <c r="K323" s="230">
        <f t="shared" si="53"/>
        <v>385.65000000000003</v>
      </c>
      <c r="O323" s="23"/>
      <c r="P323" s="25"/>
      <c r="Q323" s="23"/>
      <c r="R323" s="25"/>
      <c r="S323" s="23"/>
      <c r="T323" s="23"/>
      <c r="U323" s="24"/>
    </row>
    <row r="324" spans="1:21" s="42" customFormat="1" x14ac:dyDescent="0.2">
      <c r="A324" s="155" t="s">
        <v>63</v>
      </c>
      <c r="B324" s="151">
        <v>1370</v>
      </c>
      <c r="C324" s="182" t="s">
        <v>388</v>
      </c>
      <c r="D324" s="152" t="s">
        <v>515</v>
      </c>
      <c r="E324" s="153" t="s">
        <v>198</v>
      </c>
      <c r="F324" s="163">
        <v>2</v>
      </c>
      <c r="G324" s="92">
        <v>103.35</v>
      </c>
      <c r="H324" s="92">
        <v>4.3099999999999996</v>
      </c>
      <c r="I324" s="230">
        <f>ROUND((F324*G324),2)</f>
        <v>206.7</v>
      </c>
      <c r="J324" s="230">
        <f>ROUND((F324*H324),2)</f>
        <v>8.6199999999999992</v>
      </c>
      <c r="K324" s="230">
        <f>SUM(I324:J324)</f>
        <v>215.32</v>
      </c>
      <c r="O324" s="23"/>
      <c r="P324" s="25"/>
      <c r="Q324" s="23"/>
      <c r="R324" s="25"/>
      <c r="S324" s="23"/>
      <c r="T324" s="23"/>
      <c r="U324" s="24"/>
    </row>
    <row r="325" spans="1:21" s="42" customFormat="1" x14ac:dyDescent="0.2">
      <c r="A325" s="155" t="s">
        <v>33</v>
      </c>
      <c r="B325" s="151">
        <v>95544</v>
      </c>
      <c r="C325" s="182" t="s">
        <v>389</v>
      </c>
      <c r="D325" s="152" t="s">
        <v>236</v>
      </c>
      <c r="E325" s="153" t="s">
        <v>198</v>
      </c>
      <c r="F325" s="163">
        <v>10</v>
      </c>
      <c r="G325" s="92">
        <v>68.03</v>
      </c>
      <c r="H325" s="92">
        <v>7.56</v>
      </c>
      <c r="I325" s="230">
        <f t="shared" si="51"/>
        <v>680.3</v>
      </c>
      <c r="J325" s="230">
        <f t="shared" si="52"/>
        <v>75.599999999999994</v>
      </c>
      <c r="K325" s="230">
        <f t="shared" si="53"/>
        <v>755.9</v>
      </c>
      <c r="O325" s="23"/>
      <c r="P325" s="25"/>
      <c r="Q325" s="23"/>
      <c r="R325" s="25"/>
      <c r="S325" s="23"/>
      <c r="T325" s="23"/>
      <c r="U325" s="24"/>
    </row>
    <row r="326" spans="1:21" s="42" customFormat="1" ht="15" customHeight="1" x14ac:dyDescent="0.2">
      <c r="A326" s="155" t="s">
        <v>33</v>
      </c>
      <c r="B326" s="151">
        <v>95547</v>
      </c>
      <c r="C326" s="182" t="s">
        <v>390</v>
      </c>
      <c r="D326" s="152" t="s">
        <v>237</v>
      </c>
      <c r="E326" s="153" t="s">
        <v>198</v>
      </c>
      <c r="F326" s="163">
        <v>12</v>
      </c>
      <c r="G326" s="92">
        <v>47.12</v>
      </c>
      <c r="H326" s="92">
        <v>7.67</v>
      </c>
      <c r="I326" s="230">
        <f t="shared" si="51"/>
        <v>565.44000000000005</v>
      </c>
      <c r="J326" s="230">
        <f t="shared" si="52"/>
        <v>92.04</v>
      </c>
      <c r="K326" s="230">
        <f t="shared" si="53"/>
        <v>657.48</v>
      </c>
      <c r="O326" s="23"/>
      <c r="P326" s="25"/>
      <c r="Q326" s="23"/>
      <c r="R326" s="25"/>
      <c r="S326" s="23"/>
      <c r="T326" s="23"/>
      <c r="U326" s="24"/>
    </row>
    <row r="327" spans="1:21" s="42" customFormat="1" ht="15.75" customHeight="1" x14ac:dyDescent="0.2">
      <c r="A327" s="169"/>
      <c r="B327" s="170"/>
      <c r="C327" s="263" t="s">
        <v>140</v>
      </c>
      <c r="D327" s="267"/>
      <c r="E327" s="267"/>
      <c r="F327" s="267"/>
      <c r="G327" s="97"/>
      <c r="H327" s="97"/>
      <c r="I327" s="228">
        <f>SUM(I314:I326)</f>
        <v>11962.869999999999</v>
      </c>
      <c r="J327" s="228">
        <f>SUM(J314:J326)</f>
        <v>738.99000000000012</v>
      </c>
      <c r="K327" s="228">
        <f>SUM(K314:K326)</f>
        <v>12701.859999999999</v>
      </c>
      <c r="T327" s="23"/>
    </row>
    <row r="328" spans="1:21" s="42" customFormat="1" ht="15" customHeight="1" x14ac:dyDescent="0.2">
      <c r="A328" s="167"/>
      <c r="B328" s="168"/>
      <c r="C328" s="172" t="s">
        <v>142</v>
      </c>
      <c r="D328" s="160" t="s">
        <v>141</v>
      </c>
      <c r="E328" s="137"/>
      <c r="F328" s="138"/>
      <c r="G328" s="94"/>
      <c r="H328" s="94"/>
      <c r="I328" s="138"/>
      <c r="J328" s="138"/>
      <c r="K328" s="139"/>
      <c r="L328" s="56"/>
      <c r="O328" s="56"/>
      <c r="T328" s="23"/>
    </row>
    <row r="329" spans="1:21" s="42" customFormat="1" x14ac:dyDescent="0.2">
      <c r="A329" s="155" t="s">
        <v>33</v>
      </c>
      <c r="B329" s="151">
        <v>86883</v>
      </c>
      <c r="C329" s="153" t="s">
        <v>143</v>
      </c>
      <c r="D329" s="152" t="s">
        <v>283</v>
      </c>
      <c r="E329" s="153" t="s">
        <v>11</v>
      </c>
      <c r="F329" s="163">
        <v>3</v>
      </c>
      <c r="G329" s="92">
        <v>13.64</v>
      </c>
      <c r="H329" s="92">
        <v>2.04</v>
      </c>
      <c r="I329" s="230">
        <f t="shared" ref="I329:I343" si="54">ROUND((F329*G329),2)</f>
        <v>40.92</v>
      </c>
      <c r="J329" s="230">
        <f t="shared" ref="J329:J343" si="55">ROUND((F329*H329),2)</f>
        <v>6.12</v>
      </c>
      <c r="K329" s="230">
        <f t="shared" ref="K329:K343" si="56">SUM(I329:J329)</f>
        <v>47.04</v>
      </c>
      <c r="O329" s="23"/>
      <c r="P329" s="25"/>
      <c r="Q329" s="23"/>
      <c r="R329" s="25"/>
      <c r="S329" s="23"/>
      <c r="T329" s="23"/>
    </row>
    <row r="330" spans="1:21" s="42" customFormat="1" ht="25.5" x14ac:dyDescent="0.2">
      <c r="A330" s="155" t="s">
        <v>33</v>
      </c>
      <c r="B330" s="151">
        <v>90443</v>
      </c>
      <c r="C330" s="153" t="s">
        <v>144</v>
      </c>
      <c r="D330" s="152" t="s">
        <v>391</v>
      </c>
      <c r="E330" s="153" t="s">
        <v>11</v>
      </c>
      <c r="F330" s="163">
        <v>15</v>
      </c>
      <c r="G330" s="92">
        <v>2.44</v>
      </c>
      <c r="H330" s="92">
        <v>9.76</v>
      </c>
      <c r="I330" s="230">
        <f t="shared" si="54"/>
        <v>36.6</v>
      </c>
      <c r="J330" s="230">
        <f t="shared" si="55"/>
        <v>146.4</v>
      </c>
      <c r="K330" s="230">
        <f t="shared" si="56"/>
        <v>183</v>
      </c>
      <c r="O330" s="23"/>
      <c r="P330" s="25"/>
      <c r="Q330" s="23"/>
      <c r="R330" s="25"/>
      <c r="S330" s="23"/>
      <c r="T330" s="23"/>
      <c r="U330" s="24"/>
    </row>
    <row r="331" spans="1:21" s="55" customFormat="1" ht="25.5" x14ac:dyDescent="0.2">
      <c r="A331" s="140" t="s">
        <v>33</v>
      </c>
      <c r="B331" s="140">
        <v>90466</v>
      </c>
      <c r="C331" s="153" t="s">
        <v>145</v>
      </c>
      <c r="D331" s="205" t="s">
        <v>392</v>
      </c>
      <c r="E331" s="141" t="s">
        <v>11</v>
      </c>
      <c r="F331" s="143">
        <v>15</v>
      </c>
      <c r="G331" s="92">
        <v>3.47</v>
      </c>
      <c r="H331" s="92">
        <v>8.92</v>
      </c>
      <c r="I331" s="230">
        <f t="shared" si="54"/>
        <v>52.05</v>
      </c>
      <c r="J331" s="230">
        <f t="shared" si="55"/>
        <v>133.80000000000001</v>
      </c>
      <c r="K331" s="230">
        <f t="shared" si="56"/>
        <v>185.85000000000002</v>
      </c>
      <c r="L331" s="42"/>
      <c r="M331" s="42"/>
      <c r="N331" s="42"/>
      <c r="O331" s="23"/>
      <c r="P331" s="25"/>
      <c r="Q331" s="23"/>
      <c r="R331" s="25"/>
      <c r="S331" s="23"/>
      <c r="T331" s="23"/>
      <c r="U331" s="24"/>
    </row>
    <row r="332" spans="1:21" s="42" customFormat="1" ht="25.5" x14ac:dyDescent="0.2">
      <c r="A332" s="155" t="s">
        <v>33</v>
      </c>
      <c r="B332" s="151">
        <v>91222</v>
      </c>
      <c r="C332" s="153" t="s">
        <v>146</v>
      </c>
      <c r="D332" s="152" t="s">
        <v>393</v>
      </c>
      <c r="E332" s="153" t="s">
        <v>11</v>
      </c>
      <c r="F332" s="163">
        <v>9</v>
      </c>
      <c r="G332" s="92">
        <v>2.63</v>
      </c>
      <c r="H332" s="92">
        <v>10.51</v>
      </c>
      <c r="I332" s="230">
        <f>ROUND((F332*G332),2)</f>
        <v>23.67</v>
      </c>
      <c r="J332" s="230">
        <f>ROUND((F332*H332),2)</f>
        <v>94.59</v>
      </c>
      <c r="K332" s="230">
        <f>SUM(I332:J332)</f>
        <v>118.26</v>
      </c>
      <c r="O332" s="23"/>
      <c r="P332" s="25"/>
      <c r="Q332" s="23"/>
      <c r="R332" s="25"/>
      <c r="S332" s="23"/>
      <c r="T332" s="23"/>
      <c r="U332" s="24"/>
    </row>
    <row r="333" spans="1:21" s="55" customFormat="1" ht="25.5" x14ac:dyDescent="0.2">
      <c r="A333" s="140" t="s">
        <v>33</v>
      </c>
      <c r="B333" s="140">
        <v>90476</v>
      </c>
      <c r="C333" s="153" t="s">
        <v>148</v>
      </c>
      <c r="D333" s="205" t="s">
        <v>380</v>
      </c>
      <c r="E333" s="141" t="s">
        <v>11</v>
      </c>
      <c r="F333" s="143">
        <v>9</v>
      </c>
      <c r="G333" s="92">
        <v>5.68</v>
      </c>
      <c r="H333" s="92">
        <v>13.91</v>
      </c>
      <c r="I333" s="230">
        <f>ROUND((F333*G333),2)</f>
        <v>51.12</v>
      </c>
      <c r="J333" s="230">
        <f>ROUND((F333*H333),2)</f>
        <v>125.19</v>
      </c>
      <c r="K333" s="230">
        <f>SUM(I333:J333)</f>
        <v>176.31</v>
      </c>
      <c r="L333" s="42"/>
      <c r="M333" s="42"/>
      <c r="N333" s="42"/>
      <c r="O333" s="23"/>
      <c r="P333" s="25"/>
      <c r="Q333" s="23"/>
      <c r="R333" s="25"/>
      <c r="S333" s="23"/>
      <c r="T333" s="23"/>
      <c r="U333" s="24"/>
    </row>
    <row r="334" spans="1:21" s="42" customFormat="1" x14ac:dyDescent="0.2">
      <c r="A334" s="155" t="s">
        <v>34</v>
      </c>
      <c r="B334" s="151">
        <v>164200</v>
      </c>
      <c r="C334" s="153" t="s">
        <v>147</v>
      </c>
      <c r="D334" s="152" t="s">
        <v>231</v>
      </c>
      <c r="E334" s="153" t="s">
        <v>11</v>
      </c>
      <c r="F334" s="163">
        <v>23.3</v>
      </c>
      <c r="G334" s="92">
        <v>5.69</v>
      </c>
      <c r="H334" s="92">
        <v>13.92</v>
      </c>
      <c r="I334" s="230">
        <f>ROUND((F334*G334),2)</f>
        <v>132.58000000000001</v>
      </c>
      <c r="J334" s="230">
        <f>ROUND((F334*H334),2)</f>
        <v>324.33999999999997</v>
      </c>
      <c r="K334" s="230">
        <f>SUM(I334:J334)</f>
        <v>456.91999999999996</v>
      </c>
      <c r="O334" s="23"/>
      <c r="P334" s="25"/>
      <c r="Q334" s="23"/>
      <c r="R334" s="25"/>
      <c r="S334" s="23"/>
      <c r="T334" s="23"/>
    </row>
    <row r="335" spans="1:21" s="42" customFormat="1" ht="25.5" x14ac:dyDescent="0.2">
      <c r="A335" s="155" t="s">
        <v>34</v>
      </c>
      <c r="B335" s="151">
        <v>164205</v>
      </c>
      <c r="C335" s="153" t="s">
        <v>214</v>
      </c>
      <c r="D335" s="152" t="s">
        <v>235</v>
      </c>
      <c r="E335" s="153" t="s">
        <v>11</v>
      </c>
      <c r="F335" s="163">
        <v>78.3</v>
      </c>
      <c r="G335" s="92">
        <v>10.95</v>
      </c>
      <c r="H335" s="92">
        <v>12.86</v>
      </c>
      <c r="I335" s="230">
        <f>ROUND((F335*G335),2)</f>
        <v>857.39</v>
      </c>
      <c r="J335" s="230">
        <f>ROUND((F335*H335),2)</f>
        <v>1006.94</v>
      </c>
      <c r="K335" s="230">
        <f>SUM(I335:J335)</f>
        <v>1864.33</v>
      </c>
      <c r="O335" s="23"/>
      <c r="P335" s="25"/>
      <c r="Q335" s="23"/>
      <c r="R335" s="25"/>
      <c r="S335" s="23"/>
      <c r="T335" s="23"/>
    </row>
    <row r="336" spans="1:21" s="42" customFormat="1" x14ac:dyDescent="0.2">
      <c r="A336" s="155" t="s">
        <v>34</v>
      </c>
      <c r="B336" s="151">
        <v>164210</v>
      </c>
      <c r="C336" s="153" t="s">
        <v>348</v>
      </c>
      <c r="D336" s="152" t="s">
        <v>232</v>
      </c>
      <c r="E336" s="153" t="s">
        <v>11</v>
      </c>
      <c r="F336" s="163">
        <v>23.6</v>
      </c>
      <c r="G336" s="92">
        <v>14.01</v>
      </c>
      <c r="H336" s="92">
        <v>17.12</v>
      </c>
      <c r="I336" s="230">
        <f t="shared" si="54"/>
        <v>330.64</v>
      </c>
      <c r="J336" s="230">
        <f t="shared" si="55"/>
        <v>404.03</v>
      </c>
      <c r="K336" s="230">
        <f t="shared" si="56"/>
        <v>734.67</v>
      </c>
      <c r="O336" s="23"/>
      <c r="P336" s="25"/>
      <c r="Q336" s="23"/>
      <c r="R336" s="25"/>
      <c r="S336" s="23"/>
      <c r="T336" s="23"/>
    </row>
    <row r="337" spans="1:20" s="42" customFormat="1" ht="14.25" customHeight="1" x14ac:dyDescent="0.2">
      <c r="A337" s="155" t="s">
        <v>34</v>
      </c>
      <c r="B337" s="151">
        <v>164215</v>
      </c>
      <c r="C337" s="153" t="s">
        <v>626</v>
      </c>
      <c r="D337" s="152" t="s">
        <v>233</v>
      </c>
      <c r="E337" s="153" t="s">
        <v>11</v>
      </c>
      <c r="F337" s="163">
        <v>54.2</v>
      </c>
      <c r="G337" s="92">
        <v>17.3</v>
      </c>
      <c r="H337" s="92">
        <v>21.14</v>
      </c>
      <c r="I337" s="230">
        <f t="shared" si="54"/>
        <v>937.66</v>
      </c>
      <c r="J337" s="230">
        <f t="shared" si="55"/>
        <v>1145.79</v>
      </c>
      <c r="K337" s="230">
        <f t="shared" si="56"/>
        <v>2083.4499999999998</v>
      </c>
      <c r="O337" s="23"/>
      <c r="P337" s="25"/>
      <c r="Q337" s="23"/>
      <c r="R337" s="25"/>
      <c r="S337" s="23"/>
      <c r="T337" s="23"/>
    </row>
    <row r="338" spans="1:20" s="42" customFormat="1" ht="16.5" customHeight="1" x14ac:dyDescent="0.2">
      <c r="A338" s="155" t="s">
        <v>34</v>
      </c>
      <c r="B338" s="151">
        <v>164221</v>
      </c>
      <c r="C338" s="153" t="s">
        <v>627</v>
      </c>
      <c r="D338" s="152" t="s">
        <v>230</v>
      </c>
      <c r="E338" s="153" t="s">
        <v>11</v>
      </c>
      <c r="F338" s="163">
        <v>48.3</v>
      </c>
      <c r="G338" s="92">
        <v>43.25</v>
      </c>
      <c r="H338" s="92">
        <v>31.32</v>
      </c>
      <c r="I338" s="230">
        <f t="shared" si="54"/>
        <v>2088.98</v>
      </c>
      <c r="J338" s="230">
        <f t="shared" si="55"/>
        <v>1512.76</v>
      </c>
      <c r="K338" s="230">
        <f t="shared" si="56"/>
        <v>3601.74</v>
      </c>
      <c r="O338" s="23"/>
      <c r="P338" s="25"/>
      <c r="Q338" s="23"/>
      <c r="R338" s="25"/>
      <c r="S338" s="23"/>
      <c r="T338" s="23"/>
    </row>
    <row r="339" spans="1:20" s="42" customFormat="1" ht="25.5" x14ac:dyDescent="0.2">
      <c r="A339" s="155" t="s">
        <v>34</v>
      </c>
      <c r="B339" s="151">
        <v>164020</v>
      </c>
      <c r="C339" s="153" t="s">
        <v>628</v>
      </c>
      <c r="D339" s="152" t="s">
        <v>284</v>
      </c>
      <c r="E339" s="153" t="s">
        <v>198</v>
      </c>
      <c r="F339" s="163">
        <v>4</v>
      </c>
      <c r="G339" s="92">
        <v>23.77</v>
      </c>
      <c r="H339" s="92">
        <v>21.94</v>
      </c>
      <c r="I339" s="230">
        <f>ROUND((F339*G339),2)</f>
        <v>95.08</v>
      </c>
      <c r="J339" s="230">
        <f>ROUND((F339*H339),2)</f>
        <v>87.76</v>
      </c>
      <c r="K339" s="230">
        <f>SUM(I339:J339)</f>
        <v>182.84</v>
      </c>
      <c r="O339" s="23"/>
      <c r="P339" s="25"/>
      <c r="Q339" s="23"/>
      <c r="R339" s="25"/>
      <c r="S339" s="23"/>
      <c r="T339" s="23"/>
    </row>
    <row r="340" spans="1:20" s="42" customFormat="1" ht="25.5" x14ac:dyDescent="0.2">
      <c r="A340" s="155" t="s">
        <v>34</v>
      </c>
      <c r="B340" s="151">
        <v>164025</v>
      </c>
      <c r="C340" s="153" t="s">
        <v>629</v>
      </c>
      <c r="D340" s="152" t="s">
        <v>285</v>
      </c>
      <c r="E340" s="153" t="s">
        <v>198</v>
      </c>
      <c r="F340" s="163">
        <v>2</v>
      </c>
      <c r="G340" s="92">
        <v>30.85</v>
      </c>
      <c r="H340" s="92">
        <v>18.12</v>
      </c>
      <c r="I340" s="230">
        <f>ROUND((F340*G340),2)</f>
        <v>61.7</v>
      </c>
      <c r="J340" s="230">
        <f>ROUND((F340*H340),2)</f>
        <v>36.24</v>
      </c>
      <c r="K340" s="230">
        <f>SUM(I340:J340)</f>
        <v>97.94</v>
      </c>
      <c r="O340" s="23"/>
      <c r="P340" s="25"/>
      <c r="Q340" s="23"/>
      <c r="R340" s="25"/>
      <c r="S340" s="23"/>
      <c r="T340" s="23"/>
    </row>
    <row r="341" spans="1:20" s="42" customFormat="1" ht="25.5" x14ac:dyDescent="0.2">
      <c r="A341" s="155" t="s">
        <v>34</v>
      </c>
      <c r="B341" s="151">
        <v>164030</v>
      </c>
      <c r="C341" s="153" t="s">
        <v>630</v>
      </c>
      <c r="D341" s="152" t="s">
        <v>786</v>
      </c>
      <c r="E341" s="153" t="s">
        <v>198</v>
      </c>
      <c r="F341" s="163">
        <v>3</v>
      </c>
      <c r="G341" s="92">
        <v>54.67</v>
      </c>
      <c r="H341" s="92">
        <v>19.21</v>
      </c>
      <c r="I341" s="230">
        <f>ROUND((F341*G341),2)</f>
        <v>164.01</v>
      </c>
      <c r="J341" s="230">
        <f>ROUND((F341*H341),2)</f>
        <v>57.63</v>
      </c>
      <c r="K341" s="230">
        <f>SUM(I341:J341)</f>
        <v>221.64</v>
      </c>
      <c r="O341" s="23"/>
      <c r="P341" s="25"/>
      <c r="Q341" s="23"/>
      <c r="R341" s="25"/>
      <c r="S341" s="23"/>
      <c r="T341" s="23"/>
    </row>
    <row r="342" spans="1:20" s="42" customFormat="1" x14ac:dyDescent="0.2">
      <c r="A342" s="155" t="s">
        <v>34</v>
      </c>
      <c r="B342" s="151">
        <v>168042</v>
      </c>
      <c r="C342" s="153" t="s">
        <v>631</v>
      </c>
      <c r="D342" s="152" t="s">
        <v>286</v>
      </c>
      <c r="E342" s="153" t="s">
        <v>198</v>
      </c>
      <c r="F342" s="163">
        <v>8</v>
      </c>
      <c r="G342" s="92">
        <v>122.23</v>
      </c>
      <c r="H342" s="92">
        <v>314.3</v>
      </c>
      <c r="I342" s="230">
        <f t="shared" si="54"/>
        <v>977.84</v>
      </c>
      <c r="J342" s="230">
        <f t="shared" si="55"/>
        <v>2514.4</v>
      </c>
      <c r="K342" s="230">
        <f t="shared" si="56"/>
        <v>3492.2400000000002</v>
      </c>
      <c r="O342" s="23"/>
      <c r="P342" s="25"/>
      <c r="Q342" s="23"/>
      <c r="R342" s="25"/>
      <c r="S342" s="23"/>
      <c r="T342" s="23"/>
    </row>
    <row r="343" spans="1:20" s="42" customFormat="1" x14ac:dyDescent="0.2">
      <c r="A343" s="155" t="s">
        <v>34</v>
      </c>
      <c r="B343" s="151">
        <v>168046</v>
      </c>
      <c r="C343" s="153" t="s">
        <v>785</v>
      </c>
      <c r="D343" s="152" t="s">
        <v>787</v>
      </c>
      <c r="E343" s="153" t="s">
        <v>198</v>
      </c>
      <c r="F343" s="163">
        <v>3</v>
      </c>
      <c r="G343" s="92">
        <v>227.61</v>
      </c>
      <c r="H343" s="92">
        <v>404.64</v>
      </c>
      <c r="I343" s="230">
        <f t="shared" si="54"/>
        <v>682.83</v>
      </c>
      <c r="J343" s="230">
        <f t="shared" si="55"/>
        <v>1213.92</v>
      </c>
      <c r="K343" s="230">
        <f t="shared" si="56"/>
        <v>1896.75</v>
      </c>
      <c r="O343" s="23"/>
      <c r="P343" s="25"/>
      <c r="Q343" s="23"/>
      <c r="R343" s="25"/>
      <c r="S343" s="23"/>
      <c r="T343" s="23"/>
    </row>
    <row r="344" spans="1:20" s="42" customFormat="1" ht="15.75" customHeight="1" x14ac:dyDescent="0.2">
      <c r="A344" s="169"/>
      <c r="B344" s="170"/>
      <c r="C344" s="263" t="s">
        <v>151</v>
      </c>
      <c r="D344" s="267"/>
      <c r="E344" s="267"/>
      <c r="F344" s="267"/>
      <c r="G344" s="97"/>
      <c r="H344" s="242"/>
      <c r="I344" s="244">
        <f>SUM(I329:I343)</f>
        <v>6533.07</v>
      </c>
      <c r="J344" s="244">
        <f>SUM(J329:J343)</f>
        <v>8809.91</v>
      </c>
      <c r="K344" s="244">
        <f>SUM(K329:K343)</f>
        <v>15342.98</v>
      </c>
      <c r="T344" s="23"/>
    </row>
    <row r="345" spans="1:20" s="42" customFormat="1" ht="15" customHeight="1" x14ac:dyDescent="0.2">
      <c r="A345" s="158"/>
      <c r="B345" s="159"/>
      <c r="C345" s="172" t="s">
        <v>149</v>
      </c>
      <c r="D345" s="160" t="s">
        <v>211</v>
      </c>
      <c r="E345" s="137"/>
      <c r="F345" s="138"/>
      <c r="G345" s="94"/>
      <c r="H345" s="94"/>
      <c r="I345" s="138"/>
      <c r="J345" s="138"/>
      <c r="K345" s="139"/>
      <c r="L345" s="56"/>
      <c r="O345" s="56"/>
      <c r="T345" s="23"/>
    </row>
    <row r="346" spans="1:20" s="42" customFormat="1" ht="25.5" x14ac:dyDescent="0.2">
      <c r="A346" s="155" t="s">
        <v>194</v>
      </c>
      <c r="B346" s="151" t="s">
        <v>742</v>
      </c>
      <c r="C346" s="153" t="s">
        <v>150</v>
      </c>
      <c r="D346" s="152" t="s">
        <v>347</v>
      </c>
      <c r="E346" s="153" t="s">
        <v>11</v>
      </c>
      <c r="F346" s="163">
        <v>11</v>
      </c>
      <c r="G346" s="92">
        <v>31.52</v>
      </c>
      <c r="H346" s="92">
        <v>3.11</v>
      </c>
      <c r="I346" s="230">
        <f>ROUND((F346*G346),2)</f>
        <v>346.72</v>
      </c>
      <c r="J346" s="230">
        <f>ROUND((F346*H346),2)</f>
        <v>34.21</v>
      </c>
      <c r="K346" s="230">
        <f>SUM(I346:J346)</f>
        <v>380.93</v>
      </c>
      <c r="O346" s="23"/>
      <c r="P346" s="25"/>
      <c r="Q346" s="23"/>
      <c r="R346" s="25"/>
      <c r="S346" s="23"/>
      <c r="T346" s="23"/>
    </row>
    <row r="347" spans="1:20" s="42" customFormat="1" ht="25.5" x14ac:dyDescent="0.2">
      <c r="A347" s="155" t="s">
        <v>33</v>
      </c>
      <c r="B347" s="151">
        <v>89578</v>
      </c>
      <c r="C347" s="153" t="s">
        <v>158</v>
      </c>
      <c r="D347" s="152" t="s">
        <v>215</v>
      </c>
      <c r="E347" s="153" t="s">
        <v>11</v>
      </c>
      <c r="F347" s="163">
        <v>40.4</v>
      </c>
      <c r="G347" s="92">
        <v>56.41</v>
      </c>
      <c r="H347" s="92">
        <v>3.6</v>
      </c>
      <c r="I347" s="230">
        <f t="shared" ref="I347:I353" si="57">ROUND((F347*G347),2)</f>
        <v>2278.96</v>
      </c>
      <c r="J347" s="230">
        <f t="shared" ref="J347:J353" si="58">ROUND((F347*H347),2)</f>
        <v>145.44</v>
      </c>
      <c r="K347" s="230">
        <f t="shared" ref="K347:K353" si="59">SUM(I347:J347)</f>
        <v>2424.4</v>
      </c>
      <c r="O347" s="23"/>
      <c r="P347" s="25"/>
      <c r="Q347" s="23"/>
      <c r="R347" s="25"/>
      <c r="S347" s="23"/>
      <c r="T347" s="23"/>
    </row>
    <row r="348" spans="1:20" s="42" customFormat="1" ht="25.5" x14ac:dyDescent="0.2">
      <c r="A348" s="155" t="s">
        <v>33</v>
      </c>
      <c r="B348" s="151">
        <v>89587</v>
      </c>
      <c r="C348" s="153" t="s">
        <v>160</v>
      </c>
      <c r="D348" s="152" t="s">
        <v>216</v>
      </c>
      <c r="E348" s="153" t="s">
        <v>198</v>
      </c>
      <c r="F348" s="163">
        <v>20</v>
      </c>
      <c r="G348" s="92">
        <v>69.09</v>
      </c>
      <c r="H348" s="92">
        <v>3.64</v>
      </c>
      <c r="I348" s="230">
        <f t="shared" si="57"/>
        <v>1381.8</v>
      </c>
      <c r="J348" s="230">
        <f t="shared" si="58"/>
        <v>72.8</v>
      </c>
      <c r="K348" s="230">
        <f t="shared" si="59"/>
        <v>1454.6</v>
      </c>
      <c r="O348" s="23"/>
      <c r="P348" s="25"/>
      <c r="Q348" s="23"/>
      <c r="R348" s="25"/>
      <c r="S348" s="23"/>
      <c r="T348" s="23"/>
    </row>
    <row r="349" spans="1:20" s="42" customFormat="1" ht="25.5" x14ac:dyDescent="0.2">
      <c r="A349" s="155" t="s">
        <v>33</v>
      </c>
      <c r="B349" s="151">
        <v>95695</v>
      </c>
      <c r="C349" s="153" t="s">
        <v>161</v>
      </c>
      <c r="D349" s="152" t="s">
        <v>217</v>
      </c>
      <c r="E349" s="153" t="s">
        <v>198</v>
      </c>
      <c r="F349" s="163">
        <v>11</v>
      </c>
      <c r="G349" s="92">
        <v>88.68</v>
      </c>
      <c r="H349" s="92">
        <v>3.7</v>
      </c>
      <c r="I349" s="230">
        <f t="shared" si="57"/>
        <v>975.48</v>
      </c>
      <c r="J349" s="230">
        <f t="shared" si="58"/>
        <v>40.700000000000003</v>
      </c>
      <c r="K349" s="230">
        <f t="shared" si="59"/>
        <v>1016.1800000000001</v>
      </c>
      <c r="O349" s="23"/>
      <c r="P349" s="25"/>
      <c r="Q349" s="23"/>
      <c r="R349" s="25"/>
      <c r="S349" s="23"/>
      <c r="T349" s="23"/>
    </row>
    <row r="350" spans="1:20" s="42" customFormat="1" x14ac:dyDescent="0.2">
      <c r="A350" s="155" t="s">
        <v>34</v>
      </c>
      <c r="B350" s="151">
        <v>164215</v>
      </c>
      <c r="C350" s="153" t="s">
        <v>212</v>
      </c>
      <c r="D350" s="152" t="s">
        <v>218</v>
      </c>
      <c r="E350" s="153" t="s">
        <v>11</v>
      </c>
      <c r="F350" s="163">
        <v>149.1</v>
      </c>
      <c r="G350" s="92">
        <v>17.3</v>
      </c>
      <c r="H350" s="92">
        <v>21.14</v>
      </c>
      <c r="I350" s="230">
        <f t="shared" si="57"/>
        <v>2579.4299999999998</v>
      </c>
      <c r="J350" s="230">
        <f t="shared" si="58"/>
        <v>3151.97</v>
      </c>
      <c r="K350" s="230">
        <f t="shared" si="59"/>
        <v>5731.4</v>
      </c>
      <c r="O350" s="23"/>
      <c r="P350" s="25"/>
      <c r="Q350" s="23"/>
      <c r="R350" s="25"/>
      <c r="S350" s="23"/>
      <c r="T350" s="23"/>
    </row>
    <row r="351" spans="1:20" s="42" customFormat="1" x14ac:dyDescent="0.2">
      <c r="A351" s="155" t="s">
        <v>34</v>
      </c>
      <c r="B351" s="151">
        <v>164221</v>
      </c>
      <c r="C351" s="153" t="s">
        <v>213</v>
      </c>
      <c r="D351" s="152" t="s">
        <v>219</v>
      </c>
      <c r="E351" s="153" t="s">
        <v>11</v>
      </c>
      <c r="F351" s="163">
        <v>58.5</v>
      </c>
      <c r="G351" s="92">
        <v>43.25</v>
      </c>
      <c r="H351" s="92">
        <v>31.32</v>
      </c>
      <c r="I351" s="230">
        <f t="shared" si="57"/>
        <v>2530.13</v>
      </c>
      <c r="J351" s="230">
        <f t="shared" si="58"/>
        <v>1832.22</v>
      </c>
      <c r="K351" s="230">
        <f t="shared" si="59"/>
        <v>4362.3500000000004</v>
      </c>
      <c r="O351" s="23"/>
      <c r="P351" s="25"/>
      <c r="Q351" s="23"/>
      <c r="R351" s="25"/>
      <c r="S351" s="23"/>
      <c r="T351" s="23"/>
    </row>
    <row r="352" spans="1:20" s="42" customFormat="1" x14ac:dyDescent="0.2">
      <c r="A352" s="155" t="s">
        <v>34</v>
      </c>
      <c r="B352" s="151">
        <v>165166</v>
      </c>
      <c r="C352" s="153" t="s">
        <v>632</v>
      </c>
      <c r="D352" s="152" t="s">
        <v>287</v>
      </c>
      <c r="E352" s="153" t="s">
        <v>198</v>
      </c>
      <c r="F352" s="163">
        <v>5</v>
      </c>
      <c r="G352" s="92">
        <v>592.08000000000004</v>
      </c>
      <c r="H352" s="92">
        <v>362.89</v>
      </c>
      <c r="I352" s="230">
        <f t="shared" si="57"/>
        <v>2960.4</v>
      </c>
      <c r="J352" s="230">
        <f t="shared" si="58"/>
        <v>1814.45</v>
      </c>
      <c r="K352" s="230">
        <f t="shared" si="59"/>
        <v>4774.8500000000004</v>
      </c>
      <c r="O352" s="23"/>
      <c r="P352" s="25"/>
      <c r="Q352" s="23"/>
      <c r="R352" s="25"/>
      <c r="S352" s="23"/>
      <c r="T352" s="23"/>
    </row>
    <row r="353" spans="1:22" s="42" customFormat="1" x14ac:dyDescent="0.2">
      <c r="A353" s="155" t="s">
        <v>34</v>
      </c>
      <c r="B353" s="151">
        <v>164042</v>
      </c>
      <c r="C353" s="153" t="s">
        <v>633</v>
      </c>
      <c r="D353" s="152" t="s">
        <v>286</v>
      </c>
      <c r="E353" s="153" t="s">
        <v>198</v>
      </c>
      <c r="F353" s="163">
        <v>8</v>
      </c>
      <c r="G353" s="92">
        <v>314.3</v>
      </c>
      <c r="H353" s="92">
        <v>122.23</v>
      </c>
      <c r="I353" s="230">
        <f t="shared" si="57"/>
        <v>2514.4</v>
      </c>
      <c r="J353" s="230">
        <f t="shared" si="58"/>
        <v>977.84</v>
      </c>
      <c r="K353" s="230">
        <f t="shared" si="59"/>
        <v>3492.2400000000002</v>
      </c>
      <c r="O353" s="23"/>
      <c r="P353" s="25"/>
      <c r="Q353" s="23"/>
      <c r="R353" s="25"/>
      <c r="S353" s="23"/>
      <c r="T353" s="23"/>
    </row>
    <row r="354" spans="1:22" s="42" customFormat="1" ht="15.75" customHeight="1" x14ac:dyDescent="0.2">
      <c r="A354" s="169"/>
      <c r="B354" s="170"/>
      <c r="C354" s="263" t="s">
        <v>152</v>
      </c>
      <c r="D354" s="267"/>
      <c r="E354" s="267"/>
      <c r="F354" s="267"/>
      <c r="G354" s="97"/>
      <c r="H354" s="97"/>
      <c r="I354" s="228">
        <f>SUM(I346:I353)</f>
        <v>15567.32</v>
      </c>
      <c r="J354" s="228">
        <f>SUM(J346:J353)</f>
        <v>8069.63</v>
      </c>
      <c r="K354" s="228">
        <f>SUM(K346:K353)</f>
        <v>23636.95</v>
      </c>
      <c r="T354" s="23"/>
    </row>
    <row r="355" spans="1:22" s="42" customFormat="1" ht="15" customHeight="1" x14ac:dyDescent="0.2">
      <c r="A355" s="167"/>
      <c r="B355" s="168"/>
      <c r="C355" s="135" t="s">
        <v>56</v>
      </c>
      <c r="D355" s="160" t="s">
        <v>61</v>
      </c>
      <c r="E355" s="137"/>
      <c r="F355" s="138"/>
      <c r="G355" s="94"/>
      <c r="H355" s="94"/>
      <c r="I355" s="138"/>
      <c r="J355" s="138"/>
      <c r="K355" s="139"/>
      <c r="T355" s="23"/>
    </row>
    <row r="356" spans="1:22" s="42" customFormat="1" ht="15" customHeight="1" x14ac:dyDescent="0.2">
      <c r="A356" s="173"/>
      <c r="B356" s="174"/>
      <c r="C356" s="175" t="s">
        <v>153</v>
      </c>
      <c r="D356" s="176" t="s">
        <v>52</v>
      </c>
      <c r="E356" s="177"/>
      <c r="F356" s="178"/>
      <c r="G356" s="96"/>
      <c r="H356" s="96"/>
      <c r="I356" s="178"/>
      <c r="J356" s="178"/>
      <c r="K356" s="231"/>
      <c r="T356" s="23"/>
    </row>
    <row r="357" spans="1:22" s="42" customFormat="1" x14ac:dyDescent="0.2">
      <c r="A357" s="150" t="s">
        <v>33</v>
      </c>
      <c r="B357" s="151">
        <v>93008</v>
      </c>
      <c r="C357" s="182" t="s">
        <v>634</v>
      </c>
      <c r="D357" s="152" t="s">
        <v>1055</v>
      </c>
      <c r="E357" s="153" t="s">
        <v>11</v>
      </c>
      <c r="F357" s="154">
        <v>9</v>
      </c>
      <c r="G357" s="91">
        <v>14.03</v>
      </c>
      <c r="H357" s="91">
        <v>3.73</v>
      </c>
      <c r="I357" s="229">
        <f t="shared" ref="I357:I364" si="60">ROUND((F357*G357),2)</f>
        <v>126.27</v>
      </c>
      <c r="J357" s="229">
        <f t="shared" ref="J357:J370" si="61">ROUND((F357*H357),2)</f>
        <v>33.57</v>
      </c>
      <c r="K357" s="229">
        <f t="shared" ref="K357:K372" si="62">SUM(I357:J357)</f>
        <v>159.84</v>
      </c>
      <c r="O357" s="23"/>
      <c r="P357" s="25"/>
      <c r="Q357" s="23"/>
      <c r="R357" s="25"/>
      <c r="S357" s="23"/>
      <c r="T357" s="23"/>
      <c r="U357" s="24"/>
    </row>
    <row r="358" spans="1:22" s="42" customFormat="1" ht="25.5" x14ac:dyDescent="0.2">
      <c r="A358" s="150" t="s">
        <v>33</v>
      </c>
      <c r="B358" s="151">
        <v>93018</v>
      </c>
      <c r="C358" s="182" t="s">
        <v>635</v>
      </c>
      <c r="D358" s="152" t="s">
        <v>807</v>
      </c>
      <c r="E358" s="153" t="s">
        <v>51</v>
      </c>
      <c r="F358" s="209">
        <v>3</v>
      </c>
      <c r="G358" s="91">
        <v>11.42</v>
      </c>
      <c r="H358" s="91">
        <v>11.42</v>
      </c>
      <c r="I358" s="236">
        <f t="shared" si="60"/>
        <v>34.26</v>
      </c>
      <c r="J358" s="236">
        <f t="shared" si="61"/>
        <v>34.26</v>
      </c>
      <c r="K358" s="237">
        <f t="shared" si="62"/>
        <v>68.52</v>
      </c>
      <c r="O358" s="23"/>
      <c r="P358" s="25"/>
      <c r="Q358" s="23"/>
      <c r="R358" s="25"/>
      <c r="S358" s="23"/>
      <c r="T358" s="23"/>
      <c r="U358" s="24"/>
    </row>
    <row r="359" spans="1:22" s="42" customFormat="1" ht="15" customHeight="1" x14ac:dyDescent="0.2">
      <c r="A359" s="151" t="s">
        <v>194</v>
      </c>
      <c r="B359" s="151" t="s">
        <v>743</v>
      </c>
      <c r="C359" s="153" t="s">
        <v>636</v>
      </c>
      <c r="D359" s="152" t="s">
        <v>727</v>
      </c>
      <c r="E359" s="153" t="s">
        <v>51</v>
      </c>
      <c r="F359" s="143">
        <v>2</v>
      </c>
      <c r="G359" s="92">
        <v>16.47</v>
      </c>
      <c r="H359" s="92">
        <v>22.74</v>
      </c>
      <c r="I359" s="230">
        <f t="shared" si="60"/>
        <v>32.94</v>
      </c>
      <c r="J359" s="230">
        <f>ROUND((F359*H359),2)</f>
        <v>45.48</v>
      </c>
      <c r="K359" s="230">
        <f t="shared" si="62"/>
        <v>78.419999999999987</v>
      </c>
      <c r="O359" s="23"/>
      <c r="P359" s="25"/>
      <c r="Q359" s="23"/>
      <c r="R359" s="25"/>
      <c r="S359" s="23"/>
      <c r="T359" s="23"/>
      <c r="U359" s="24"/>
      <c r="V359" s="61"/>
    </row>
    <row r="360" spans="1:22" s="42" customFormat="1" ht="15" customHeight="1" x14ac:dyDescent="0.2">
      <c r="A360" s="150" t="s">
        <v>33</v>
      </c>
      <c r="B360" s="151">
        <v>93013</v>
      </c>
      <c r="C360" s="182" t="s">
        <v>637</v>
      </c>
      <c r="D360" s="152" t="s">
        <v>288</v>
      </c>
      <c r="E360" s="153" t="s">
        <v>51</v>
      </c>
      <c r="F360" s="209">
        <v>4</v>
      </c>
      <c r="G360" s="91">
        <v>7.3</v>
      </c>
      <c r="H360" s="91">
        <v>7.6</v>
      </c>
      <c r="I360" s="230">
        <f t="shared" si="60"/>
        <v>29.2</v>
      </c>
      <c r="J360" s="229">
        <f>ROUND((F360*H360),2)</f>
        <v>30.4</v>
      </c>
      <c r="K360" s="229">
        <f t="shared" si="62"/>
        <v>59.599999999999994</v>
      </c>
      <c r="O360" s="23"/>
      <c r="P360" s="25"/>
      <c r="Q360" s="23"/>
      <c r="R360" s="25"/>
      <c r="S360" s="23"/>
      <c r="T360" s="23"/>
      <c r="U360" s="24"/>
    </row>
    <row r="361" spans="1:22" s="42" customFormat="1" ht="15" customHeight="1" x14ac:dyDescent="0.2">
      <c r="A361" s="150" t="s">
        <v>34</v>
      </c>
      <c r="B361" s="150">
        <v>173501</v>
      </c>
      <c r="C361" s="182" t="s">
        <v>638</v>
      </c>
      <c r="D361" s="152" t="s">
        <v>289</v>
      </c>
      <c r="E361" s="182" t="s">
        <v>51</v>
      </c>
      <c r="F361" s="209">
        <v>2</v>
      </c>
      <c r="G361" s="91">
        <v>13.34</v>
      </c>
      <c r="H361" s="91">
        <v>8.89</v>
      </c>
      <c r="I361" s="230">
        <f t="shared" si="60"/>
        <v>26.68</v>
      </c>
      <c r="J361" s="230">
        <f t="shared" si="61"/>
        <v>17.78</v>
      </c>
      <c r="K361" s="21">
        <f t="shared" si="62"/>
        <v>44.46</v>
      </c>
      <c r="O361" s="23"/>
      <c r="P361" s="25"/>
      <c r="Q361" s="23"/>
      <c r="R361" s="25"/>
      <c r="S361" s="23"/>
      <c r="T361" s="23"/>
      <c r="U361" s="24"/>
    </row>
    <row r="362" spans="1:22" s="42" customFormat="1" ht="26.25" customHeight="1" x14ac:dyDescent="0.2">
      <c r="A362" s="187" t="s">
        <v>63</v>
      </c>
      <c r="B362" s="187">
        <v>1062</v>
      </c>
      <c r="C362" s="182" t="s">
        <v>639</v>
      </c>
      <c r="D362" s="145" t="s">
        <v>290</v>
      </c>
      <c r="E362" s="153" t="s">
        <v>51</v>
      </c>
      <c r="F362" s="209">
        <v>1</v>
      </c>
      <c r="G362" s="91">
        <v>358.43</v>
      </c>
      <c r="H362" s="91">
        <v>63.25</v>
      </c>
      <c r="I362" s="230">
        <f t="shared" si="60"/>
        <v>358.43</v>
      </c>
      <c r="J362" s="230">
        <f t="shared" si="61"/>
        <v>63.25</v>
      </c>
      <c r="K362" s="21">
        <f t="shared" si="62"/>
        <v>421.68</v>
      </c>
      <c r="O362" s="23"/>
      <c r="P362" s="25"/>
      <c r="Q362" s="23"/>
      <c r="R362" s="25"/>
      <c r="S362" s="23"/>
      <c r="T362" s="23"/>
      <c r="U362" s="24"/>
    </row>
    <row r="363" spans="1:22" s="42" customFormat="1" ht="15" customHeight="1" x14ac:dyDescent="0.2">
      <c r="A363" s="150" t="s">
        <v>34</v>
      </c>
      <c r="B363" s="150">
        <v>173537</v>
      </c>
      <c r="C363" s="182" t="s">
        <v>640</v>
      </c>
      <c r="D363" s="152" t="s">
        <v>291</v>
      </c>
      <c r="E363" s="153" t="s">
        <v>51</v>
      </c>
      <c r="F363" s="209">
        <v>1</v>
      </c>
      <c r="G363" s="91">
        <v>27.58</v>
      </c>
      <c r="H363" s="91">
        <v>11.82</v>
      </c>
      <c r="I363" s="229">
        <f t="shared" si="60"/>
        <v>27.58</v>
      </c>
      <c r="J363" s="229">
        <f t="shared" si="61"/>
        <v>11.82</v>
      </c>
      <c r="K363" s="229">
        <f t="shared" si="62"/>
        <v>39.4</v>
      </c>
      <c r="O363" s="23"/>
      <c r="P363" s="25"/>
      <c r="Q363" s="23"/>
      <c r="R363" s="25"/>
      <c r="S363" s="23"/>
      <c r="T363" s="23"/>
      <c r="U363" s="24"/>
    </row>
    <row r="364" spans="1:22" s="42" customFormat="1" ht="24" customHeight="1" x14ac:dyDescent="0.2">
      <c r="A364" s="150" t="s">
        <v>33</v>
      </c>
      <c r="B364" s="155">
        <v>101563</v>
      </c>
      <c r="C364" s="182" t="s">
        <v>641</v>
      </c>
      <c r="D364" s="204" t="s">
        <v>292</v>
      </c>
      <c r="E364" s="153" t="s">
        <v>11</v>
      </c>
      <c r="F364" s="209">
        <v>137.5</v>
      </c>
      <c r="G364" s="91">
        <v>13.18</v>
      </c>
      <c r="H364" s="91">
        <v>0.7</v>
      </c>
      <c r="I364" s="229">
        <f t="shared" si="60"/>
        <v>1812.25</v>
      </c>
      <c r="J364" s="229">
        <f t="shared" si="61"/>
        <v>96.25</v>
      </c>
      <c r="K364" s="229">
        <f t="shared" si="62"/>
        <v>1908.5</v>
      </c>
      <c r="M364" s="44"/>
      <c r="N364" s="44"/>
      <c r="O364" s="23"/>
      <c r="P364" s="25"/>
      <c r="Q364" s="23"/>
      <c r="R364" s="25"/>
      <c r="S364" s="23"/>
      <c r="T364" s="23"/>
      <c r="U364" s="24"/>
    </row>
    <row r="365" spans="1:22" s="42" customFormat="1" ht="25.5" x14ac:dyDescent="0.2">
      <c r="A365" s="150" t="s">
        <v>33</v>
      </c>
      <c r="B365" s="187">
        <v>97667</v>
      </c>
      <c r="C365" s="182" t="s">
        <v>642</v>
      </c>
      <c r="D365" s="145" t="s">
        <v>293</v>
      </c>
      <c r="E365" s="153" t="s">
        <v>11</v>
      </c>
      <c r="F365" s="209">
        <v>24</v>
      </c>
      <c r="G365" s="91">
        <v>17.34</v>
      </c>
      <c r="H365" s="91">
        <v>3.8</v>
      </c>
      <c r="I365" s="229">
        <f>ROUND((F365*G365),2)</f>
        <v>416.16</v>
      </c>
      <c r="J365" s="229">
        <f t="shared" si="61"/>
        <v>91.2</v>
      </c>
      <c r="K365" s="229">
        <f t="shared" ref="K365:K371" si="63">SUM(I365:J365)</f>
        <v>507.36</v>
      </c>
      <c r="M365" s="44"/>
      <c r="N365" s="44"/>
      <c r="O365" s="23"/>
      <c r="P365" s="25"/>
      <c r="Q365" s="23"/>
      <c r="R365" s="25"/>
      <c r="S365" s="23"/>
      <c r="T365" s="23"/>
      <c r="U365" s="24"/>
    </row>
    <row r="366" spans="1:22" s="42" customFormat="1" ht="25.5" x14ac:dyDescent="0.2">
      <c r="A366" s="155" t="s">
        <v>33</v>
      </c>
      <c r="B366" s="151">
        <v>96523</v>
      </c>
      <c r="C366" s="182" t="s">
        <v>643</v>
      </c>
      <c r="D366" s="152" t="s">
        <v>713</v>
      </c>
      <c r="E366" s="153" t="s">
        <v>20</v>
      </c>
      <c r="F366" s="163">
        <v>0.12</v>
      </c>
      <c r="G366" s="92">
        <v>23</v>
      </c>
      <c r="H366" s="92">
        <v>69</v>
      </c>
      <c r="I366" s="230">
        <f>ROUND((F366*G366),2)</f>
        <v>2.76</v>
      </c>
      <c r="J366" s="230">
        <f t="shared" si="61"/>
        <v>8.2799999999999994</v>
      </c>
      <c r="K366" s="230">
        <f t="shared" si="63"/>
        <v>11.04</v>
      </c>
      <c r="O366" s="23"/>
      <c r="P366" s="25"/>
      <c r="Q366" s="23"/>
      <c r="R366" s="25"/>
      <c r="S366" s="23"/>
      <c r="T366" s="23"/>
    </row>
    <row r="367" spans="1:22" s="42" customFormat="1" x14ac:dyDescent="0.2">
      <c r="A367" s="151" t="s">
        <v>34</v>
      </c>
      <c r="B367" s="155">
        <v>44115</v>
      </c>
      <c r="C367" s="182" t="s">
        <v>644</v>
      </c>
      <c r="D367" s="152" t="s">
        <v>754</v>
      </c>
      <c r="E367" s="153" t="s">
        <v>11</v>
      </c>
      <c r="F367" s="143">
        <v>2</v>
      </c>
      <c r="G367" s="92">
        <v>12.99</v>
      </c>
      <c r="H367" s="92">
        <v>9.8000000000000007</v>
      </c>
      <c r="I367" s="230">
        <f>ROUND((F367*G367),2)</f>
        <v>25.98</v>
      </c>
      <c r="J367" s="230">
        <f t="shared" si="61"/>
        <v>19.600000000000001</v>
      </c>
      <c r="K367" s="230">
        <f t="shared" si="63"/>
        <v>45.58</v>
      </c>
      <c r="M367" s="44"/>
      <c r="N367" s="44"/>
      <c r="O367" s="23"/>
      <c r="P367" s="25"/>
      <c r="Q367" s="23"/>
      <c r="R367" s="25"/>
      <c r="S367" s="23"/>
      <c r="T367" s="23"/>
      <c r="U367" s="24"/>
    </row>
    <row r="368" spans="1:22" s="42" customFormat="1" ht="25.5" x14ac:dyDescent="0.2">
      <c r="A368" s="150" t="s">
        <v>34</v>
      </c>
      <c r="B368" s="150">
        <v>44201</v>
      </c>
      <c r="C368" s="182" t="s">
        <v>645</v>
      </c>
      <c r="D368" s="210" t="s">
        <v>805</v>
      </c>
      <c r="E368" s="182" t="s">
        <v>20</v>
      </c>
      <c r="F368" s="209">
        <v>0.08</v>
      </c>
      <c r="G368" s="101">
        <v>1075.78</v>
      </c>
      <c r="H368" s="97">
        <v>1426.03</v>
      </c>
      <c r="I368" s="230">
        <f t="shared" ref="I368:I373" si="64">ROUND((F368*G368),2)</f>
        <v>86.06</v>
      </c>
      <c r="J368" s="230">
        <f>ROUND((F368*H368),2)</f>
        <v>114.08</v>
      </c>
      <c r="K368" s="21">
        <f t="shared" si="63"/>
        <v>200.14</v>
      </c>
      <c r="O368" s="23"/>
      <c r="P368" s="25"/>
      <c r="Q368" s="23"/>
      <c r="R368" s="25"/>
      <c r="S368" s="23"/>
      <c r="T368" s="23"/>
      <c r="U368" s="24"/>
    </row>
    <row r="369" spans="1:28" s="42" customFormat="1" ht="38.25" x14ac:dyDescent="0.2">
      <c r="A369" s="187" t="s">
        <v>33</v>
      </c>
      <c r="B369" s="187">
        <v>103335</v>
      </c>
      <c r="C369" s="182" t="s">
        <v>646</v>
      </c>
      <c r="D369" s="145" t="s">
        <v>64</v>
      </c>
      <c r="E369" s="153" t="s">
        <v>19</v>
      </c>
      <c r="F369" s="211">
        <v>3.6</v>
      </c>
      <c r="G369" s="101">
        <v>82.71</v>
      </c>
      <c r="H369" s="97">
        <v>89.6</v>
      </c>
      <c r="I369" s="230">
        <f t="shared" si="64"/>
        <v>297.76</v>
      </c>
      <c r="J369" s="230">
        <f>ROUND((F369*H369),2)</f>
        <v>322.56</v>
      </c>
      <c r="K369" s="21">
        <f t="shared" si="63"/>
        <v>620.31999999999994</v>
      </c>
      <c r="L369" s="84"/>
      <c r="M369" s="85"/>
      <c r="N369" s="85"/>
      <c r="O369" s="23"/>
      <c r="P369" s="60"/>
      <c r="Q369" s="23"/>
      <c r="R369" s="25"/>
      <c r="S369" s="23"/>
      <c r="T369" s="23"/>
      <c r="U369" s="24"/>
    </row>
    <row r="370" spans="1:28" s="42" customFormat="1" ht="29.25" customHeight="1" x14ac:dyDescent="0.2">
      <c r="A370" s="155" t="s">
        <v>57</v>
      </c>
      <c r="B370" s="155" t="s">
        <v>67</v>
      </c>
      <c r="C370" s="182" t="s">
        <v>647</v>
      </c>
      <c r="D370" s="204" t="s">
        <v>70</v>
      </c>
      <c r="E370" s="153" t="s">
        <v>51</v>
      </c>
      <c r="F370" s="143">
        <v>1</v>
      </c>
      <c r="G370" s="92">
        <v>1983.6</v>
      </c>
      <c r="H370" s="92">
        <v>1322.4</v>
      </c>
      <c r="I370" s="236">
        <f t="shared" si="64"/>
        <v>1983.6</v>
      </c>
      <c r="J370" s="230">
        <f t="shared" si="61"/>
        <v>1322.4</v>
      </c>
      <c r="K370" s="236">
        <f t="shared" si="63"/>
        <v>3306</v>
      </c>
      <c r="O370" s="23"/>
      <c r="P370" s="60"/>
      <c r="Q370" s="23"/>
      <c r="R370" s="25"/>
      <c r="S370" s="23"/>
      <c r="T370" s="23"/>
      <c r="U370" s="24"/>
    </row>
    <row r="371" spans="1:28" s="42" customFormat="1" ht="39" customHeight="1" x14ac:dyDescent="0.2">
      <c r="A371" s="187" t="s">
        <v>63</v>
      </c>
      <c r="B371" s="187">
        <v>34643</v>
      </c>
      <c r="C371" s="182" t="s">
        <v>648</v>
      </c>
      <c r="D371" s="145" t="s">
        <v>294</v>
      </c>
      <c r="E371" s="182" t="s">
        <v>51</v>
      </c>
      <c r="F371" s="209">
        <v>1</v>
      </c>
      <c r="G371" s="91">
        <v>54.78</v>
      </c>
      <c r="H371" s="91">
        <v>9.67</v>
      </c>
      <c r="I371" s="238">
        <f t="shared" si="64"/>
        <v>54.78</v>
      </c>
      <c r="J371" s="238">
        <f>ROUND((F371*H371),2)</f>
        <v>9.67</v>
      </c>
      <c r="K371" s="239">
        <f t="shared" si="63"/>
        <v>64.45</v>
      </c>
      <c r="O371" s="23"/>
      <c r="P371" s="25"/>
      <c r="Q371" s="23"/>
      <c r="R371" s="25"/>
      <c r="S371" s="23"/>
      <c r="T371" s="23"/>
      <c r="U371" s="24"/>
    </row>
    <row r="372" spans="1:28" s="42" customFormat="1" ht="24.75" customHeight="1" x14ac:dyDescent="0.2">
      <c r="A372" s="187" t="s">
        <v>33</v>
      </c>
      <c r="B372" s="187">
        <v>96986</v>
      </c>
      <c r="C372" s="182" t="s">
        <v>649</v>
      </c>
      <c r="D372" s="145" t="s">
        <v>295</v>
      </c>
      <c r="E372" s="153" t="s">
        <v>51</v>
      </c>
      <c r="F372" s="209">
        <v>1</v>
      </c>
      <c r="G372" s="91">
        <v>139.03</v>
      </c>
      <c r="H372" s="91">
        <v>13.75</v>
      </c>
      <c r="I372" s="238">
        <f t="shared" si="64"/>
        <v>139.03</v>
      </c>
      <c r="J372" s="238">
        <f>ROUND((F372*H372),2)</f>
        <v>13.75</v>
      </c>
      <c r="K372" s="229">
        <f t="shared" si="62"/>
        <v>152.78</v>
      </c>
      <c r="L372" s="56"/>
      <c r="O372" s="23"/>
      <c r="P372" s="25"/>
      <c r="Q372" s="23"/>
      <c r="R372" s="25"/>
      <c r="S372" s="23"/>
      <c r="T372" s="23"/>
      <c r="U372" s="24"/>
      <c r="W372" s="86"/>
      <c r="X372" s="24"/>
      <c r="Y372" s="87"/>
      <c r="Z372" s="46"/>
      <c r="AB372" s="87"/>
    </row>
    <row r="373" spans="1:28" s="42" customFormat="1" ht="24.75" customHeight="1" x14ac:dyDescent="0.2">
      <c r="A373" s="187" t="s">
        <v>33</v>
      </c>
      <c r="B373" s="187">
        <v>97887</v>
      </c>
      <c r="C373" s="182" t="s">
        <v>650</v>
      </c>
      <c r="D373" s="145" t="s">
        <v>808</v>
      </c>
      <c r="E373" s="153" t="s">
        <v>51</v>
      </c>
      <c r="F373" s="209">
        <v>3</v>
      </c>
      <c r="G373" s="91">
        <v>147.97</v>
      </c>
      <c r="H373" s="91">
        <v>136.59</v>
      </c>
      <c r="I373" s="238">
        <f t="shared" si="64"/>
        <v>443.91</v>
      </c>
      <c r="J373" s="238">
        <f>ROUND((F373*H373),2)</f>
        <v>409.77</v>
      </c>
      <c r="K373" s="229">
        <f>SUM(I373:J373)</f>
        <v>853.68000000000006</v>
      </c>
      <c r="L373" s="56"/>
      <c r="O373" s="23"/>
      <c r="P373" s="25"/>
      <c r="Q373" s="23"/>
      <c r="R373" s="25"/>
      <c r="S373" s="23"/>
      <c r="T373" s="23"/>
      <c r="U373" s="24"/>
      <c r="W373" s="86"/>
      <c r="X373" s="24"/>
      <c r="Y373" s="87"/>
      <c r="Z373" s="46"/>
      <c r="AB373" s="87"/>
    </row>
    <row r="374" spans="1:28" s="42" customFormat="1" ht="15" customHeight="1" x14ac:dyDescent="0.2">
      <c r="A374" s="251"/>
      <c r="B374" s="251"/>
      <c r="C374" s="135" t="s">
        <v>425</v>
      </c>
      <c r="D374" s="212" t="s">
        <v>1002</v>
      </c>
      <c r="E374" s="177"/>
      <c r="F374" s="178"/>
      <c r="G374" s="96"/>
      <c r="H374" s="96"/>
      <c r="I374" s="178"/>
      <c r="J374" s="178"/>
      <c r="K374" s="231"/>
      <c r="O374" s="23"/>
      <c r="P374" s="25"/>
      <c r="Q374" s="23"/>
      <c r="R374" s="25"/>
      <c r="T374" s="23"/>
    </row>
    <row r="375" spans="1:28" s="42" customFormat="1" ht="39" customHeight="1" x14ac:dyDescent="0.2">
      <c r="A375" s="140" t="s">
        <v>33</v>
      </c>
      <c r="B375" s="140">
        <v>101879</v>
      </c>
      <c r="C375" s="153" t="s">
        <v>651</v>
      </c>
      <c r="D375" s="144" t="s">
        <v>65</v>
      </c>
      <c r="E375" s="153" t="s">
        <v>51</v>
      </c>
      <c r="F375" s="143">
        <v>4</v>
      </c>
      <c r="G375" s="102">
        <v>52.79</v>
      </c>
      <c r="H375" s="95">
        <v>701.41</v>
      </c>
      <c r="I375" s="230">
        <f>ROUND((F375*G375),2)</f>
        <v>211.16</v>
      </c>
      <c r="J375" s="230">
        <f>ROUND((F375*H375),2)</f>
        <v>2805.64</v>
      </c>
      <c r="K375" s="230">
        <f>SUM(I375:J375)</f>
        <v>3016.7999999999997</v>
      </c>
      <c r="O375" s="23"/>
      <c r="P375" s="25"/>
      <c r="Q375" s="23"/>
      <c r="R375" s="25"/>
      <c r="S375" s="23"/>
      <c r="T375" s="23"/>
      <c r="U375" s="24"/>
    </row>
    <row r="376" spans="1:28" s="42" customFormat="1" ht="26.25" customHeight="1" x14ac:dyDescent="0.2">
      <c r="A376" s="140" t="s">
        <v>33</v>
      </c>
      <c r="B376" s="140">
        <v>101878</v>
      </c>
      <c r="C376" s="153" t="s">
        <v>652</v>
      </c>
      <c r="D376" s="144" t="s">
        <v>296</v>
      </c>
      <c r="E376" s="153" t="s">
        <v>51</v>
      </c>
      <c r="F376" s="143">
        <v>1</v>
      </c>
      <c r="G376" s="102">
        <v>52.79</v>
      </c>
      <c r="H376" s="95">
        <v>701.41</v>
      </c>
      <c r="I376" s="230">
        <f>ROUND((F376*G376),2)</f>
        <v>52.79</v>
      </c>
      <c r="J376" s="230">
        <f>ROUND((F376*H376),2)</f>
        <v>701.41</v>
      </c>
      <c r="K376" s="230">
        <f>SUM(I376:J376)</f>
        <v>754.19999999999993</v>
      </c>
      <c r="O376" s="23"/>
      <c r="P376" s="25"/>
      <c r="Q376" s="23"/>
      <c r="R376" s="25"/>
      <c r="S376" s="23"/>
      <c r="T376" s="23"/>
      <c r="U376" s="24"/>
    </row>
    <row r="377" spans="1:28" s="42" customFormat="1" ht="26.25" customHeight="1" x14ac:dyDescent="0.2">
      <c r="A377" s="140" t="s">
        <v>33</v>
      </c>
      <c r="B377" s="140">
        <v>101883</v>
      </c>
      <c r="C377" s="153" t="s">
        <v>653</v>
      </c>
      <c r="D377" s="144" t="s">
        <v>297</v>
      </c>
      <c r="E377" s="153" t="s">
        <v>51</v>
      </c>
      <c r="F377" s="143">
        <v>1</v>
      </c>
      <c r="G377" s="102">
        <v>23.05</v>
      </c>
      <c r="H377" s="95">
        <v>745.23</v>
      </c>
      <c r="I377" s="230">
        <f>ROUND((F377*G377),2)</f>
        <v>23.05</v>
      </c>
      <c r="J377" s="230">
        <f>ROUND((F377*H377),2)</f>
        <v>745.23</v>
      </c>
      <c r="K377" s="230">
        <f>SUM(I377:J377)</f>
        <v>768.28</v>
      </c>
      <c r="O377" s="23"/>
      <c r="P377" s="25"/>
      <c r="Q377" s="23"/>
      <c r="R377" s="25"/>
      <c r="S377" s="23"/>
      <c r="T377" s="23"/>
      <c r="U377" s="24"/>
    </row>
    <row r="378" spans="1:28" s="42" customFormat="1" ht="25.5" x14ac:dyDescent="0.2">
      <c r="A378" s="187" t="s">
        <v>33</v>
      </c>
      <c r="B378" s="213">
        <v>93654</v>
      </c>
      <c r="C378" s="153" t="s">
        <v>1003</v>
      </c>
      <c r="D378" s="145" t="s">
        <v>298</v>
      </c>
      <c r="E378" s="153" t="s">
        <v>51</v>
      </c>
      <c r="F378" s="209">
        <v>11</v>
      </c>
      <c r="G378" s="101">
        <v>1.59</v>
      </c>
      <c r="H378" s="97">
        <v>2.92</v>
      </c>
      <c r="I378" s="230">
        <f>ROUND((F378*G378),2)</f>
        <v>17.489999999999998</v>
      </c>
      <c r="J378" s="230">
        <f>ROUND((F378*H378),2)</f>
        <v>32.119999999999997</v>
      </c>
      <c r="K378" s="21">
        <f>SUM(I378:J378)</f>
        <v>49.61</v>
      </c>
      <c r="O378" s="23"/>
      <c r="P378" s="25"/>
      <c r="Q378" s="23"/>
      <c r="R378" s="25"/>
      <c r="S378" s="23"/>
      <c r="T378" s="23"/>
      <c r="U378" s="24"/>
    </row>
    <row r="379" spans="1:28" s="42" customFormat="1" ht="25.5" customHeight="1" x14ac:dyDescent="0.2">
      <c r="A379" s="187" t="s">
        <v>33</v>
      </c>
      <c r="B379" s="187">
        <v>93655</v>
      </c>
      <c r="C379" s="153" t="s">
        <v>1004</v>
      </c>
      <c r="D379" s="145" t="s">
        <v>299</v>
      </c>
      <c r="E379" s="153" t="s">
        <v>51</v>
      </c>
      <c r="F379" s="209">
        <v>38</v>
      </c>
      <c r="G379" s="101">
        <v>2.17</v>
      </c>
      <c r="H379" s="97">
        <v>12.28</v>
      </c>
      <c r="I379" s="230">
        <f t="shared" ref="I379:I386" si="65">ROUND((F379*G379),2)</f>
        <v>82.46</v>
      </c>
      <c r="J379" s="230">
        <f t="shared" ref="J379:J386" si="66">ROUND((F379*H379),2)</f>
        <v>466.64</v>
      </c>
      <c r="K379" s="21">
        <f t="shared" ref="K379:K386" si="67">SUM(I379:J379)</f>
        <v>549.1</v>
      </c>
      <c r="O379" s="23"/>
      <c r="P379" s="25"/>
      <c r="Q379" s="23"/>
      <c r="R379" s="25"/>
      <c r="S379" s="23"/>
      <c r="T379" s="23"/>
      <c r="U379" s="24"/>
    </row>
    <row r="380" spans="1:28" s="42" customFormat="1" ht="24" customHeight="1" x14ac:dyDescent="0.2">
      <c r="A380" s="187" t="s">
        <v>33</v>
      </c>
      <c r="B380" s="187">
        <v>93656</v>
      </c>
      <c r="C380" s="153" t="s">
        <v>1005</v>
      </c>
      <c r="D380" s="145" t="s">
        <v>300</v>
      </c>
      <c r="E380" s="153" t="s">
        <v>51</v>
      </c>
      <c r="F380" s="209">
        <v>2</v>
      </c>
      <c r="G380" s="101">
        <v>2.17</v>
      </c>
      <c r="H380" s="97">
        <v>12.28</v>
      </c>
      <c r="I380" s="230">
        <f t="shared" si="65"/>
        <v>4.34</v>
      </c>
      <c r="J380" s="230">
        <f t="shared" si="66"/>
        <v>24.56</v>
      </c>
      <c r="K380" s="21">
        <f t="shared" si="67"/>
        <v>28.9</v>
      </c>
      <c r="O380" s="23"/>
      <c r="P380" s="25"/>
      <c r="Q380" s="23"/>
      <c r="R380" s="25"/>
      <c r="S380" s="23"/>
      <c r="T380" s="23"/>
      <c r="U380" s="24"/>
    </row>
    <row r="381" spans="1:28" s="42" customFormat="1" ht="24" customHeight="1" x14ac:dyDescent="0.2">
      <c r="A381" s="187" t="s">
        <v>33</v>
      </c>
      <c r="B381" s="187">
        <v>93658</v>
      </c>
      <c r="C381" s="153" t="s">
        <v>1006</v>
      </c>
      <c r="D381" s="145" t="s">
        <v>301</v>
      </c>
      <c r="E381" s="153" t="s">
        <v>51</v>
      </c>
      <c r="F381" s="209">
        <v>1</v>
      </c>
      <c r="G381" s="101">
        <v>4.5599999999999996</v>
      </c>
      <c r="H381" s="97">
        <v>18.239999999999998</v>
      </c>
      <c r="I381" s="230">
        <f t="shared" si="65"/>
        <v>4.5599999999999996</v>
      </c>
      <c r="J381" s="230">
        <f t="shared" si="66"/>
        <v>18.239999999999998</v>
      </c>
      <c r="K381" s="21">
        <f t="shared" si="67"/>
        <v>22.799999999999997</v>
      </c>
      <c r="O381" s="23"/>
      <c r="P381" s="25"/>
      <c r="Q381" s="23"/>
      <c r="R381" s="25"/>
      <c r="S381" s="23"/>
      <c r="T381" s="23"/>
      <c r="U381" s="24"/>
    </row>
    <row r="382" spans="1:28" s="42" customFormat="1" ht="24" customHeight="1" x14ac:dyDescent="0.2">
      <c r="A382" s="140" t="s">
        <v>194</v>
      </c>
      <c r="B382" s="140" t="s">
        <v>744</v>
      </c>
      <c r="C382" s="153" t="s">
        <v>1007</v>
      </c>
      <c r="D382" s="144" t="s">
        <v>302</v>
      </c>
      <c r="E382" s="153" t="s">
        <v>51</v>
      </c>
      <c r="F382" s="143">
        <v>2</v>
      </c>
      <c r="G382" s="102">
        <v>11.08</v>
      </c>
      <c r="H382" s="95">
        <v>112.11</v>
      </c>
      <c r="I382" s="230">
        <f>ROUND((F382*G382),2)</f>
        <v>22.16</v>
      </c>
      <c r="J382" s="230">
        <f>ROUND((F382*H382),2)</f>
        <v>224.22</v>
      </c>
      <c r="K382" s="230">
        <f>SUM(I382:J382)</f>
        <v>246.38</v>
      </c>
      <c r="O382" s="23"/>
      <c r="P382" s="25"/>
      <c r="Q382" s="23"/>
      <c r="R382" s="25"/>
      <c r="S382" s="23"/>
      <c r="T382" s="23"/>
      <c r="U382" s="24"/>
    </row>
    <row r="383" spans="1:28" s="42" customFormat="1" ht="15" customHeight="1" x14ac:dyDescent="0.2">
      <c r="A383" s="187" t="s">
        <v>33</v>
      </c>
      <c r="B383" s="187">
        <v>93670</v>
      </c>
      <c r="C383" s="153" t="s">
        <v>1008</v>
      </c>
      <c r="D383" s="145" t="s">
        <v>303</v>
      </c>
      <c r="E383" s="153" t="s">
        <v>51</v>
      </c>
      <c r="F383" s="209">
        <v>2</v>
      </c>
      <c r="G383" s="101">
        <v>6.7</v>
      </c>
      <c r="H383" s="97">
        <v>77.08</v>
      </c>
      <c r="I383" s="230">
        <f t="shared" si="65"/>
        <v>13.4</v>
      </c>
      <c r="J383" s="230">
        <f t="shared" si="66"/>
        <v>154.16</v>
      </c>
      <c r="K383" s="21">
        <f t="shared" si="67"/>
        <v>167.56</v>
      </c>
      <c r="O383" s="23"/>
      <c r="P383" s="25"/>
      <c r="Q383" s="23"/>
      <c r="R383" s="25"/>
      <c r="S383" s="23"/>
      <c r="T383" s="23"/>
      <c r="U383" s="24"/>
    </row>
    <row r="384" spans="1:28" s="42" customFormat="1" ht="27" customHeight="1" x14ac:dyDescent="0.2">
      <c r="A384" s="140" t="s">
        <v>194</v>
      </c>
      <c r="B384" s="140" t="s">
        <v>745</v>
      </c>
      <c r="C384" s="153" t="s">
        <v>1009</v>
      </c>
      <c r="D384" s="144" t="s">
        <v>728</v>
      </c>
      <c r="E384" s="153" t="s">
        <v>51</v>
      </c>
      <c r="F384" s="143">
        <v>2</v>
      </c>
      <c r="G384" s="102">
        <v>14.02</v>
      </c>
      <c r="H384" s="95">
        <v>186.33</v>
      </c>
      <c r="I384" s="230">
        <f>ROUND((F384*G384),2)</f>
        <v>28.04</v>
      </c>
      <c r="J384" s="230">
        <f>ROUND((F384*H384),2)</f>
        <v>372.66</v>
      </c>
      <c r="K384" s="230">
        <f>SUM(I384:J384)</f>
        <v>400.70000000000005</v>
      </c>
      <c r="O384" s="23"/>
      <c r="P384" s="25"/>
      <c r="Q384" s="23"/>
      <c r="R384" s="25"/>
      <c r="S384" s="23"/>
      <c r="T384" s="23"/>
      <c r="U384" s="24"/>
    </row>
    <row r="385" spans="1:21" s="42" customFormat="1" x14ac:dyDescent="0.2">
      <c r="A385" s="187" t="s">
        <v>33</v>
      </c>
      <c r="B385" s="187">
        <v>93673</v>
      </c>
      <c r="C385" s="153" t="s">
        <v>1010</v>
      </c>
      <c r="D385" s="145" t="s">
        <v>304</v>
      </c>
      <c r="E385" s="153" t="s">
        <v>51</v>
      </c>
      <c r="F385" s="209">
        <v>2</v>
      </c>
      <c r="G385" s="101">
        <v>19.489999999999998</v>
      </c>
      <c r="H385" s="97">
        <v>83.09</v>
      </c>
      <c r="I385" s="230">
        <f t="shared" si="65"/>
        <v>38.979999999999997</v>
      </c>
      <c r="J385" s="230">
        <f t="shared" si="66"/>
        <v>166.18</v>
      </c>
      <c r="K385" s="21">
        <f t="shared" si="67"/>
        <v>205.16</v>
      </c>
      <c r="O385" s="23"/>
      <c r="P385" s="25"/>
      <c r="Q385" s="23"/>
      <c r="R385" s="25"/>
      <c r="S385" s="23"/>
      <c r="T385" s="23"/>
      <c r="U385" s="24"/>
    </row>
    <row r="386" spans="1:21" s="42" customFormat="1" ht="24.75" customHeight="1" x14ac:dyDescent="0.2">
      <c r="A386" s="187" t="s">
        <v>33</v>
      </c>
      <c r="B386" s="187">
        <v>101895</v>
      </c>
      <c r="C386" s="153" t="s">
        <v>1011</v>
      </c>
      <c r="D386" s="145" t="s">
        <v>806</v>
      </c>
      <c r="E386" s="153" t="s">
        <v>51</v>
      </c>
      <c r="F386" s="209">
        <v>2</v>
      </c>
      <c r="G386" s="101">
        <v>46.2</v>
      </c>
      <c r="H386" s="97">
        <v>415.78</v>
      </c>
      <c r="I386" s="230">
        <f t="shared" si="65"/>
        <v>92.4</v>
      </c>
      <c r="J386" s="230">
        <f t="shared" si="66"/>
        <v>831.56</v>
      </c>
      <c r="K386" s="21">
        <f t="shared" si="67"/>
        <v>923.95999999999992</v>
      </c>
      <c r="O386" s="23"/>
      <c r="P386" s="25"/>
      <c r="Q386" s="23"/>
      <c r="R386" s="25"/>
      <c r="S386" s="23"/>
      <c r="T386" s="23"/>
      <c r="U386" s="24"/>
    </row>
    <row r="387" spans="1:21" s="42" customFormat="1" ht="15" customHeight="1" x14ac:dyDescent="0.2">
      <c r="A387" s="251"/>
      <c r="B387" s="251"/>
      <c r="C387" s="135" t="s">
        <v>426</v>
      </c>
      <c r="D387" s="160" t="s">
        <v>54</v>
      </c>
      <c r="E387" s="137"/>
      <c r="F387" s="138"/>
      <c r="G387" s="94"/>
      <c r="H387" s="94"/>
      <c r="I387" s="138"/>
      <c r="J387" s="138"/>
      <c r="K387" s="139"/>
      <c r="O387" s="23"/>
      <c r="P387" s="25"/>
      <c r="Q387" s="23"/>
      <c r="R387" s="25"/>
      <c r="T387" s="23"/>
    </row>
    <row r="388" spans="1:21" s="42" customFormat="1" ht="15" customHeight="1" x14ac:dyDescent="0.2">
      <c r="A388" s="150" t="s">
        <v>33</v>
      </c>
      <c r="B388" s="151">
        <v>90447</v>
      </c>
      <c r="C388" s="182" t="s">
        <v>654</v>
      </c>
      <c r="D388" s="152" t="s">
        <v>68</v>
      </c>
      <c r="E388" s="153" t="s">
        <v>11</v>
      </c>
      <c r="F388" s="209">
        <v>68</v>
      </c>
      <c r="G388" s="101">
        <v>4.82</v>
      </c>
      <c r="H388" s="97">
        <v>1.28</v>
      </c>
      <c r="I388" s="230">
        <f t="shared" ref="I388:I412" si="68">ROUND((F388*G388),2)</f>
        <v>327.76</v>
      </c>
      <c r="J388" s="230">
        <f t="shared" ref="J388:J411" si="69">ROUND((F388*H388),2)</f>
        <v>87.04</v>
      </c>
      <c r="K388" s="21">
        <f t="shared" ref="K388:K411" si="70">SUM(I388:J388)</f>
        <v>414.8</v>
      </c>
      <c r="O388" s="23"/>
      <c r="P388" s="25"/>
      <c r="Q388" s="23"/>
      <c r="R388" s="25"/>
      <c r="S388" s="23"/>
      <c r="T388" s="23"/>
      <c r="U388" s="24"/>
    </row>
    <row r="389" spans="1:21" s="42" customFormat="1" ht="25.5" x14ac:dyDescent="0.2">
      <c r="A389" s="187" t="s">
        <v>33</v>
      </c>
      <c r="B389" s="213">
        <v>95726</v>
      </c>
      <c r="C389" s="182" t="s">
        <v>655</v>
      </c>
      <c r="D389" s="152" t="s">
        <v>308</v>
      </c>
      <c r="E389" s="153" t="s">
        <v>11</v>
      </c>
      <c r="F389" s="209">
        <v>36</v>
      </c>
      <c r="G389" s="101">
        <v>2.57</v>
      </c>
      <c r="H389" s="97">
        <v>4.18</v>
      </c>
      <c r="I389" s="230">
        <f t="shared" si="68"/>
        <v>92.52</v>
      </c>
      <c r="J389" s="230">
        <f t="shared" si="69"/>
        <v>150.47999999999999</v>
      </c>
      <c r="K389" s="21">
        <f t="shared" si="70"/>
        <v>243</v>
      </c>
      <c r="O389" s="23"/>
      <c r="P389" s="25"/>
      <c r="Q389" s="23"/>
      <c r="R389" s="25"/>
      <c r="S389" s="23"/>
      <c r="T389" s="23"/>
      <c r="U389" s="24"/>
    </row>
    <row r="390" spans="1:21" s="42" customFormat="1" ht="25.5" x14ac:dyDescent="0.2">
      <c r="A390" s="187" t="s">
        <v>33</v>
      </c>
      <c r="B390" s="213">
        <v>95727</v>
      </c>
      <c r="C390" s="182" t="s">
        <v>656</v>
      </c>
      <c r="D390" s="152" t="s">
        <v>309</v>
      </c>
      <c r="E390" s="153" t="s">
        <v>11</v>
      </c>
      <c r="F390" s="209">
        <v>21</v>
      </c>
      <c r="G390" s="101">
        <v>2.78</v>
      </c>
      <c r="H390" s="97">
        <v>4.96</v>
      </c>
      <c r="I390" s="230">
        <f t="shared" si="68"/>
        <v>58.38</v>
      </c>
      <c r="J390" s="230">
        <f t="shared" si="69"/>
        <v>104.16</v>
      </c>
      <c r="K390" s="21">
        <f t="shared" si="70"/>
        <v>162.54</v>
      </c>
      <c r="O390" s="23"/>
      <c r="P390" s="25"/>
      <c r="Q390" s="23"/>
      <c r="R390" s="25"/>
      <c r="S390" s="23"/>
      <c r="T390" s="23"/>
      <c r="U390" s="24"/>
    </row>
    <row r="391" spans="1:21" s="42" customFormat="1" ht="26.25" customHeight="1" x14ac:dyDescent="0.2">
      <c r="A391" s="187" t="s">
        <v>33</v>
      </c>
      <c r="B391" s="213">
        <v>95729</v>
      </c>
      <c r="C391" s="182" t="s">
        <v>657</v>
      </c>
      <c r="D391" s="152" t="s">
        <v>310</v>
      </c>
      <c r="E391" s="141" t="s">
        <v>11</v>
      </c>
      <c r="F391" s="147">
        <v>162</v>
      </c>
      <c r="G391" s="101">
        <v>4.07</v>
      </c>
      <c r="H391" s="97">
        <v>4.58</v>
      </c>
      <c r="I391" s="230">
        <f t="shared" si="68"/>
        <v>659.34</v>
      </c>
      <c r="J391" s="230">
        <f t="shared" si="69"/>
        <v>741.96</v>
      </c>
      <c r="K391" s="21">
        <f t="shared" si="70"/>
        <v>1401.3000000000002</v>
      </c>
      <c r="O391" s="23"/>
      <c r="P391" s="25"/>
      <c r="Q391" s="23"/>
      <c r="R391" s="25"/>
      <c r="S391" s="23"/>
      <c r="T391" s="23"/>
      <c r="U391" s="24"/>
    </row>
    <row r="392" spans="1:21" s="42" customFormat="1" ht="26.25" customHeight="1" x14ac:dyDescent="0.2">
      <c r="A392" s="187" t="s">
        <v>33</v>
      </c>
      <c r="B392" s="213">
        <v>95730</v>
      </c>
      <c r="C392" s="182" t="s">
        <v>658</v>
      </c>
      <c r="D392" s="152" t="s">
        <v>311</v>
      </c>
      <c r="E392" s="141" t="s">
        <v>11</v>
      </c>
      <c r="F392" s="147">
        <v>24</v>
      </c>
      <c r="G392" s="101">
        <v>4.3499999999999996</v>
      </c>
      <c r="H392" s="97">
        <v>5.32</v>
      </c>
      <c r="I392" s="230">
        <f t="shared" si="68"/>
        <v>104.4</v>
      </c>
      <c r="J392" s="230">
        <f t="shared" si="69"/>
        <v>127.68</v>
      </c>
      <c r="K392" s="21">
        <f t="shared" si="70"/>
        <v>232.08</v>
      </c>
      <c r="O392" s="23"/>
      <c r="P392" s="25"/>
      <c r="Q392" s="23"/>
      <c r="R392" s="25"/>
      <c r="S392" s="23"/>
      <c r="T392" s="23"/>
      <c r="U392" s="24"/>
    </row>
    <row r="393" spans="1:21" s="42" customFormat="1" ht="26.25" customHeight="1" x14ac:dyDescent="0.2">
      <c r="A393" s="187" t="s">
        <v>33</v>
      </c>
      <c r="B393" s="213">
        <v>95731</v>
      </c>
      <c r="C393" s="182" t="s">
        <v>659</v>
      </c>
      <c r="D393" s="152" t="s">
        <v>312</v>
      </c>
      <c r="E393" s="141" t="s">
        <v>11</v>
      </c>
      <c r="F393" s="147">
        <v>9</v>
      </c>
      <c r="G393" s="101">
        <v>4.62</v>
      </c>
      <c r="H393" s="97">
        <v>7.23</v>
      </c>
      <c r="I393" s="230">
        <f t="shared" si="68"/>
        <v>41.58</v>
      </c>
      <c r="J393" s="230">
        <f t="shared" si="69"/>
        <v>65.069999999999993</v>
      </c>
      <c r="K393" s="21">
        <f t="shared" si="70"/>
        <v>106.64999999999999</v>
      </c>
      <c r="O393" s="23"/>
      <c r="P393" s="25"/>
      <c r="Q393" s="23"/>
      <c r="R393" s="25"/>
      <c r="S393" s="23"/>
      <c r="T393" s="23"/>
      <c r="U393" s="24"/>
    </row>
    <row r="394" spans="1:21" s="42" customFormat="1" ht="26.25" customHeight="1" x14ac:dyDescent="0.2">
      <c r="A394" s="187" t="s">
        <v>33</v>
      </c>
      <c r="B394" s="213">
        <v>95735</v>
      </c>
      <c r="C394" s="182" t="s">
        <v>660</v>
      </c>
      <c r="D394" s="152" t="s">
        <v>517</v>
      </c>
      <c r="E394" s="141" t="s">
        <v>198</v>
      </c>
      <c r="F394" s="147">
        <v>70</v>
      </c>
      <c r="G394" s="101">
        <v>3.56</v>
      </c>
      <c r="H394" s="97">
        <v>3.03</v>
      </c>
      <c r="I394" s="230">
        <f>ROUND((F394*G394),2)</f>
        <v>249.2</v>
      </c>
      <c r="J394" s="230">
        <f>ROUND((F394*H394),2)</f>
        <v>212.1</v>
      </c>
      <c r="K394" s="21">
        <f>SUM(I394:J394)</f>
        <v>461.29999999999995</v>
      </c>
      <c r="O394" s="23"/>
      <c r="P394" s="25"/>
      <c r="Q394" s="23"/>
      <c r="R394" s="25"/>
      <c r="S394" s="23"/>
      <c r="T394" s="23"/>
      <c r="U394" s="24"/>
    </row>
    <row r="395" spans="1:21" s="42" customFormat="1" ht="26.25" customHeight="1" x14ac:dyDescent="0.2">
      <c r="A395" s="187" t="s">
        <v>33</v>
      </c>
      <c r="B395" s="213">
        <v>95736</v>
      </c>
      <c r="C395" s="182" t="s">
        <v>661</v>
      </c>
      <c r="D395" s="152" t="s">
        <v>518</v>
      </c>
      <c r="E395" s="141" t="s">
        <v>198</v>
      </c>
      <c r="F395" s="147">
        <v>8</v>
      </c>
      <c r="G395" s="101">
        <v>3.98</v>
      </c>
      <c r="H395" s="97">
        <v>3.83</v>
      </c>
      <c r="I395" s="230">
        <f>ROUND((F395*G395),2)</f>
        <v>31.84</v>
      </c>
      <c r="J395" s="230">
        <f>ROUND((F395*H395),2)</f>
        <v>30.64</v>
      </c>
      <c r="K395" s="21">
        <f>SUM(I395:J395)</f>
        <v>62.480000000000004</v>
      </c>
      <c r="O395" s="23"/>
      <c r="P395" s="25"/>
      <c r="Q395" s="23"/>
      <c r="R395" s="25"/>
      <c r="S395" s="23"/>
      <c r="T395" s="23"/>
      <c r="U395" s="24"/>
    </row>
    <row r="396" spans="1:21" s="42" customFormat="1" ht="26.25" customHeight="1" x14ac:dyDescent="0.2">
      <c r="A396" s="187" t="s">
        <v>33</v>
      </c>
      <c r="B396" s="213">
        <v>95736</v>
      </c>
      <c r="C396" s="182" t="s">
        <v>662</v>
      </c>
      <c r="D396" s="152" t="s">
        <v>519</v>
      </c>
      <c r="E396" s="141" t="s">
        <v>198</v>
      </c>
      <c r="F396" s="147">
        <v>3</v>
      </c>
      <c r="G396" s="101">
        <v>4.58</v>
      </c>
      <c r="H396" s="97">
        <v>4.96</v>
      </c>
      <c r="I396" s="230">
        <f>ROUND((F396*G396),2)</f>
        <v>13.74</v>
      </c>
      <c r="J396" s="230">
        <f>ROUND((F396*H396),2)</f>
        <v>14.88</v>
      </c>
      <c r="K396" s="21">
        <f>SUM(I396:J396)</f>
        <v>28.62</v>
      </c>
      <c r="O396" s="23"/>
      <c r="P396" s="25"/>
      <c r="Q396" s="23"/>
      <c r="R396" s="25"/>
      <c r="S396" s="23"/>
      <c r="T396" s="23"/>
      <c r="U396" s="24"/>
    </row>
    <row r="397" spans="1:21" s="42" customFormat="1" ht="25.5" x14ac:dyDescent="0.2">
      <c r="A397" s="187" t="s">
        <v>33</v>
      </c>
      <c r="B397" s="140">
        <v>91831</v>
      </c>
      <c r="C397" s="182" t="s">
        <v>1012</v>
      </c>
      <c r="D397" s="204" t="s">
        <v>330</v>
      </c>
      <c r="E397" s="141" t="s">
        <v>11</v>
      </c>
      <c r="F397" s="147">
        <v>210</v>
      </c>
      <c r="G397" s="101">
        <v>3.38</v>
      </c>
      <c r="H397" s="97">
        <v>4.66</v>
      </c>
      <c r="I397" s="230">
        <f t="shared" si="68"/>
        <v>709.8</v>
      </c>
      <c r="J397" s="230">
        <f t="shared" si="69"/>
        <v>978.6</v>
      </c>
      <c r="K397" s="21">
        <f t="shared" si="70"/>
        <v>1688.4</v>
      </c>
      <c r="O397" s="23"/>
      <c r="P397" s="25"/>
      <c r="Q397" s="23"/>
      <c r="R397" s="25"/>
      <c r="S397" s="23"/>
      <c r="T397" s="23"/>
      <c r="U397" s="24"/>
    </row>
    <row r="398" spans="1:21" s="42" customFormat="1" ht="25.5" x14ac:dyDescent="0.2">
      <c r="A398" s="187" t="s">
        <v>33</v>
      </c>
      <c r="B398" s="140">
        <v>91834</v>
      </c>
      <c r="C398" s="182" t="s">
        <v>1013</v>
      </c>
      <c r="D398" s="204" t="s">
        <v>331</v>
      </c>
      <c r="E398" s="141" t="s">
        <v>11</v>
      </c>
      <c r="F398" s="147">
        <v>80</v>
      </c>
      <c r="G398" s="101">
        <v>3.85</v>
      </c>
      <c r="H398" s="97">
        <v>5.0999999999999996</v>
      </c>
      <c r="I398" s="230">
        <f t="shared" si="68"/>
        <v>308</v>
      </c>
      <c r="J398" s="230">
        <f t="shared" si="69"/>
        <v>408</v>
      </c>
      <c r="K398" s="21">
        <f t="shared" si="70"/>
        <v>716</v>
      </c>
      <c r="O398" s="23"/>
      <c r="P398" s="25"/>
      <c r="Q398" s="23"/>
      <c r="R398" s="25"/>
      <c r="S398" s="23"/>
      <c r="T398" s="23"/>
      <c r="U398" s="24"/>
    </row>
    <row r="399" spans="1:21" s="42" customFormat="1" ht="25.5" x14ac:dyDescent="0.2">
      <c r="A399" s="187" t="s">
        <v>33</v>
      </c>
      <c r="B399" s="140">
        <v>91836</v>
      </c>
      <c r="C399" s="182" t="s">
        <v>1014</v>
      </c>
      <c r="D399" s="204" t="s">
        <v>332</v>
      </c>
      <c r="E399" s="141" t="s">
        <v>11</v>
      </c>
      <c r="F399" s="147">
        <v>22</v>
      </c>
      <c r="G399" s="101">
        <v>4.54</v>
      </c>
      <c r="H399" s="97">
        <v>7.4</v>
      </c>
      <c r="I399" s="230">
        <f t="shared" si="68"/>
        <v>99.88</v>
      </c>
      <c r="J399" s="230">
        <f t="shared" si="69"/>
        <v>162.80000000000001</v>
      </c>
      <c r="K399" s="21">
        <f t="shared" si="70"/>
        <v>262.68</v>
      </c>
      <c r="O399" s="23"/>
      <c r="P399" s="25"/>
      <c r="Q399" s="23"/>
      <c r="R399" s="25"/>
      <c r="S399" s="23"/>
      <c r="T399" s="23"/>
      <c r="U399" s="24"/>
    </row>
    <row r="400" spans="1:21" s="42" customFormat="1" ht="25.5" x14ac:dyDescent="0.2">
      <c r="A400" s="187" t="s">
        <v>33</v>
      </c>
      <c r="B400" s="140">
        <v>91842</v>
      </c>
      <c r="C400" s="182" t="s">
        <v>1015</v>
      </c>
      <c r="D400" s="204" t="s">
        <v>333</v>
      </c>
      <c r="E400" s="141" t="s">
        <v>11</v>
      </c>
      <c r="F400" s="147">
        <v>58</v>
      </c>
      <c r="G400" s="101">
        <v>2.44</v>
      </c>
      <c r="H400" s="97">
        <v>3.51</v>
      </c>
      <c r="I400" s="230">
        <f t="shared" si="68"/>
        <v>141.52000000000001</v>
      </c>
      <c r="J400" s="230">
        <f t="shared" si="69"/>
        <v>203.58</v>
      </c>
      <c r="K400" s="21">
        <f t="shared" si="70"/>
        <v>345.1</v>
      </c>
      <c r="O400" s="23"/>
      <c r="P400" s="25"/>
      <c r="Q400" s="23"/>
      <c r="R400" s="25"/>
      <c r="S400" s="23"/>
      <c r="T400" s="23"/>
      <c r="U400" s="24"/>
    </row>
    <row r="401" spans="1:28" s="42" customFormat="1" ht="25.5" x14ac:dyDescent="0.2">
      <c r="A401" s="187" t="s">
        <v>33</v>
      </c>
      <c r="B401" s="140">
        <v>91844</v>
      </c>
      <c r="C401" s="182" t="s">
        <v>1016</v>
      </c>
      <c r="D401" s="204" t="s">
        <v>334</v>
      </c>
      <c r="E401" s="141" t="s">
        <v>11</v>
      </c>
      <c r="F401" s="147">
        <v>20</v>
      </c>
      <c r="G401" s="101">
        <v>2.94</v>
      </c>
      <c r="H401" s="97">
        <v>3.9</v>
      </c>
      <c r="I401" s="230">
        <f t="shared" si="68"/>
        <v>58.8</v>
      </c>
      <c r="J401" s="230">
        <f t="shared" si="69"/>
        <v>78</v>
      </c>
      <c r="K401" s="21">
        <f t="shared" si="70"/>
        <v>136.80000000000001</v>
      </c>
      <c r="O401" s="23"/>
      <c r="P401" s="25"/>
      <c r="Q401" s="23"/>
      <c r="R401" s="25"/>
      <c r="S401" s="23"/>
      <c r="T401" s="23"/>
      <c r="U401" s="24"/>
    </row>
    <row r="402" spans="1:28" s="42" customFormat="1" ht="25.5" x14ac:dyDescent="0.2">
      <c r="A402" s="187" t="s">
        <v>33</v>
      </c>
      <c r="B402" s="140">
        <v>91852</v>
      </c>
      <c r="C402" s="182" t="s">
        <v>1017</v>
      </c>
      <c r="D402" s="204" t="s">
        <v>335</v>
      </c>
      <c r="E402" s="141" t="s">
        <v>11</v>
      </c>
      <c r="F402" s="147">
        <v>63</v>
      </c>
      <c r="G402" s="101">
        <v>3.87</v>
      </c>
      <c r="H402" s="97">
        <v>4.37</v>
      </c>
      <c r="I402" s="230">
        <f t="shared" si="68"/>
        <v>243.81</v>
      </c>
      <c r="J402" s="230">
        <f t="shared" si="69"/>
        <v>275.31</v>
      </c>
      <c r="K402" s="21">
        <f t="shared" si="70"/>
        <v>519.12</v>
      </c>
      <c r="O402" s="23"/>
      <c r="P402" s="25"/>
      <c r="Q402" s="23"/>
      <c r="R402" s="25"/>
      <c r="S402" s="23"/>
      <c r="T402" s="23"/>
      <c r="U402" s="24"/>
    </row>
    <row r="403" spans="1:28" s="42" customFormat="1" ht="25.5" x14ac:dyDescent="0.2">
      <c r="A403" s="187" t="s">
        <v>33</v>
      </c>
      <c r="B403" s="140">
        <v>91854</v>
      </c>
      <c r="C403" s="182" t="s">
        <v>1018</v>
      </c>
      <c r="D403" s="204" t="s">
        <v>336</v>
      </c>
      <c r="E403" s="141" t="s">
        <v>11</v>
      </c>
      <c r="F403" s="147">
        <v>7</v>
      </c>
      <c r="G403" s="101">
        <v>4.1900000000000004</v>
      </c>
      <c r="H403" s="97">
        <v>4.92</v>
      </c>
      <c r="I403" s="230">
        <f t="shared" si="68"/>
        <v>29.33</v>
      </c>
      <c r="J403" s="230">
        <f t="shared" si="69"/>
        <v>34.44</v>
      </c>
      <c r="K403" s="21">
        <f t="shared" si="70"/>
        <v>63.769999999999996</v>
      </c>
      <c r="O403" s="23"/>
      <c r="P403" s="25"/>
      <c r="Q403" s="23"/>
      <c r="R403" s="25"/>
      <c r="S403" s="23"/>
      <c r="T403" s="23"/>
      <c r="U403" s="24"/>
    </row>
    <row r="404" spans="1:28" s="42" customFormat="1" ht="25.5" x14ac:dyDescent="0.2">
      <c r="A404" s="140" t="s">
        <v>33</v>
      </c>
      <c r="B404" s="140">
        <v>91855</v>
      </c>
      <c r="C404" s="182" t="s">
        <v>1019</v>
      </c>
      <c r="D404" s="204" t="s">
        <v>337</v>
      </c>
      <c r="E404" s="141" t="s">
        <v>11</v>
      </c>
      <c r="F404" s="143">
        <v>45</v>
      </c>
      <c r="G404" s="102">
        <v>4.8499999999999996</v>
      </c>
      <c r="H404" s="95">
        <v>5.7</v>
      </c>
      <c r="I404" s="230">
        <f>ROUND((F404*G404),2)</f>
        <v>218.25</v>
      </c>
      <c r="J404" s="230">
        <f>ROUND((F404*H404),2)</f>
        <v>256.5</v>
      </c>
      <c r="K404" s="230">
        <f>SUM(I404:J404)</f>
        <v>474.75</v>
      </c>
      <c r="O404" s="23"/>
      <c r="P404" s="25"/>
      <c r="Q404" s="23"/>
      <c r="R404" s="25"/>
      <c r="S404" s="23"/>
      <c r="T404" s="23"/>
      <c r="U404" s="24"/>
    </row>
    <row r="405" spans="1:28" s="42" customFormat="1" ht="25.5" x14ac:dyDescent="0.2">
      <c r="A405" s="187" t="s">
        <v>33</v>
      </c>
      <c r="B405" s="140">
        <v>91856</v>
      </c>
      <c r="C405" s="182" t="s">
        <v>1020</v>
      </c>
      <c r="D405" s="204" t="s">
        <v>338</v>
      </c>
      <c r="E405" s="141" t="s">
        <v>11</v>
      </c>
      <c r="F405" s="147">
        <v>2</v>
      </c>
      <c r="G405" s="101">
        <v>5.61</v>
      </c>
      <c r="H405" s="97">
        <v>6.32</v>
      </c>
      <c r="I405" s="230">
        <f t="shared" si="68"/>
        <v>11.22</v>
      </c>
      <c r="J405" s="230">
        <f t="shared" si="69"/>
        <v>12.64</v>
      </c>
      <c r="K405" s="21">
        <f t="shared" si="70"/>
        <v>23.86</v>
      </c>
      <c r="O405" s="23"/>
      <c r="P405" s="25"/>
      <c r="Q405" s="23"/>
      <c r="R405" s="25"/>
      <c r="S405" s="23"/>
      <c r="T405" s="23"/>
      <c r="U405" s="24"/>
    </row>
    <row r="406" spans="1:28" s="42" customFormat="1" ht="25.5" x14ac:dyDescent="0.2">
      <c r="A406" s="187" t="s">
        <v>33</v>
      </c>
      <c r="B406" s="213">
        <v>91924</v>
      </c>
      <c r="C406" s="182" t="s">
        <v>1021</v>
      </c>
      <c r="D406" s="214" t="s">
        <v>339</v>
      </c>
      <c r="E406" s="146" t="s">
        <v>11</v>
      </c>
      <c r="F406" s="147">
        <v>800</v>
      </c>
      <c r="G406" s="101">
        <v>0.82</v>
      </c>
      <c r="H406" s="97">
        <v>2.2200000000000002</v>
      </c>
      <c r="I406" s="230">
        <f t="shared" si="68"/>
        <v>656</v>
      </c>
      <c r="J406" s="230">
        <f t="shared" si="69"/>
        <v>1776</v>
      </c>
      <c r="K406" s="21">
        <f t="shared" si="70"/>
        <v>2432</v>
      </c>
      <c r="O406" s="23"/>
      <c r="P406" s="25"/>
      <c r="Q406" s="23"/>
      <c r="R406" s="25"/>
      <c r="S406" s="23"/>
      <c r="T406" s="23"/>
      <c r="U406" s="24"/>
    </row>
    <row r="407" spans="1:28" s="42" customFormat="1" ht="25.5" x14ac:dyDescent="0.2">
      <c r="A407" s="187" t="s">
        <v>33</v>
      </c>
      <c r="B407" s="213">
        <v>91926</v>
      </c>
      <c r="C407" s="182" t="s">
        <v>1022</v>
      </c>
      <c r="D407" s="214" t="s">
        <v>340</v>
      </c>
      <c r="E407" s="146" t="s">
        <v>11</v>
      </c>
      <c r="F407" s="147">
        <v>2000</v>
      </c>
      <c r="G407" s="101">
        <v>1.03</v>
      </c>
      <c r="H407" s="97">
        <v>3.44</v>
      </c>
      <c r="I407" s="230">
        <f t="shared" si="68"/>
        <v>2060</v>
      </c>
      <c r="J407" s="230">
        <f t="shared" si="69"/>
        <v>6880</v>
      </c>
      <c r="K407" s="21">
        <f t="shared" si="70"/>
        <v>8940</v>
      </c>
      <c r="O407" s="23"/>
      <c r="P407" s="25"/>
      <c r="Q407" s="23"/>
      <c r="R407" s="25"/>
      <c r="S407" s="23"/>
      <c r="T407" s="23"/>
      <c r="U407" s="24"/>
    </row>
    <row r="408" spans="1:28" s="42" customFormat="1" ht="25.5" x14ac:dyDescent="0.2">
      <c r="A408" s="187" t="s">
        <v>33</v>
      </c>
      <c r="B408" s="213">
        <v>91928</v>
      </c>
      <c r="C408" s="182" t="s">
        <v>1023</v>
      </c>
      <c r="D408" s="214" t="s">
        <v>341</v>
      </c>
      <c r="E408" s="146" t="s">
        <v>11</v>
      </c>
      <c r="F408" s="147">
        <v>260</v>
      </c>
      <c r="G408" s="101">
        <v>1.33</v>
      </c>
      <c r="H408" s="97">
        <v>6.06</v>
      </c>
      <c r="I408" s="230">
        <f t="shared" si="68"/>
        <v>345.8</v>
      </c>
      <c r="J408" s="230">
        <f t="shared" si="69"/>
        <v>1575.6</v>
      </c>
      <c r="K408" s="21">
        <f t="shared" si="70"/>
        <v>1921.3999999999999</v>
      </c>
      <c r="O408" s="23"/>
      <c r="P408" s="25"/>
      <c r="Q408" s="23"/>
      <c r="R408" s="25"/>
      <c r="S408" s="23"/>
      <c r="T408" s="23"/>
      <c r="U408" s="24"/>
    </row>
    <row r="409" spans="1:28" s="42" customFormat="1" ht="25.5" x14ac:dyDescent="0.2">
      <c r="A409" s="187" t="s">
        <v>33</v>
      </c>
      <c r="B409" s="213">
        <v>91930</v>
      </c>
      <c r="C409" s="182" t="s">
        <v>1024</v>
      </c>
      <c r="D409" s="214" t="s">
        <v>342</v>
      </c>
      <c r="E409" s="146" t="s">
        <v>11</v>
      </c>
      <c r="F409" s="147">
        <v>20</v>
      </c>
      <c r="G409" s="101">
        <v>1.72</v>
      </c>
      <c r="H409" s="97">
        <v>8.41</v>
      </c>
      <c r="I409" s="230">
        <f t="shared" si="68"/>
        <v>34.4</v>
      </c>
      <c r="J409" s="230">
        <f t="shared" si="69"/>
        <v>168.2</v>
      </c>
      <c r="K409" s="21">
        <f t="shared" si="70"/>
        <v>202.6</v>
      </c>
      <c r="O409" s="23"/>
      <c r="P409" s="25"/>
      <c r="Q409" s="23"/>
      <c r="R409" s="25"/>
      <c r="S409" s="23"/>
      <c r="T409" s="23"/>
      <c r="U409" s="24"/>
    </row>
    <row r="410" spans="1:28" s="42" customFormat="1" ht="25.5" x14ac:dyDescent="0.2">
      <c r="A410" s="187" t="s">
        <v>33</v>
      </c>
      <c r="B410" s="213">
        <v>91932</v>
      </c>
      <c r="C410" s="182" t="s">
        <v>1025</v>
      </c>
      <c r="D410" s="214" t="s">
        <v>343</v>
      </c>
      <c r="E410" s="146" t="s">
        <v>11</v>
      </c>
      <c r="F410" s="147">
        <v>90</v>
      </c>
      <c r="G410" s="101">
        <v>2.52</v>
      </c>
      <c r="H410" s="97">
        <v>14.29</v>
      </c>
      <c r="I410" s="230">
        <f t="shared" si="68"/>
        <v>226.8</v>
      </c>
      <c r="J410" s="230">
        <f t="shared" si="69"/>
        <v>1286.0999999999999</v>
      </c>
      <c r="K410" s="21">
        <f t="shared" si="70"/>
        <v>1512.8999999999999</v>
      </c>
      <c r="O410" s="23"/>
      <c r="P410" s="25"/>
      <c r="Q410" s="23"/>
      <c r="R410" s="25"/>
      <c r="S410" s="23"/>
      <c r="T410" s="23"/>
      <c r="U410" s="24"/>
    </row>
    <row r="411" spans="1:28" s="42" customFormat="1" ht="25.5" x14ac:dyDescent="0.2">
      <c r="A411" s="187" t="s">
        <v>33</v>
      </c>
      <c r="B411" s="213">
        <v>91934</v>
      </c>
      <c r="C411" s="182" t="s">
        <v>1026</v>
      </c>
      <c r="D411" s="214" t="s">
        <v>344</v>
      </c>
      <c r="E411" s="141" t="s">
        <v>11</v>
      </c>
      <c r="F411" s="147">
        <v>45</v>
      </c>
      <c r="G411" s="101">
        <v>3.86</v>
      </c>
      <c r="H411" s="97">
        <v>21.87</v>
      </c>
      <c r="I411" s="230">
        <f t="shared" si="68"/>
        <v>173.7</v>
      </c>
      <c r="J411" s="230">
        <f t="shared" si="69"/>
        <v>984.15</v>
      </c>
      <c r="K411" s="21">
        <f t="shared" si="70"/>
        <v>1157.8499999999999</v>
      </c>
      <c r="O411" s="23"/>
      <c r="P411" s="25"/>
      <c r="Q411" s="23"/>
      <c r="R411" s="25"/>
      <c r="S411" s="23"/>
      <c r="T411" s="23"/>
      <c r="U411" s="24"/>
    </row>
    <row r="412" spans="1:28" s="42" customFormat="1" ht="24.75" customHeight="1" x14ac:dyDescent="0.2">
      <c r="A412" s="187" t="s">
        <v>33</v>
      </c>
      <c r="B412" s="187">
        <v>97887</v>
      </c>
      <c r="C412" s="182" t="s">
        <v>1027</v>
      </c>
      <c r="D412" s="145" t="s">
        <v>808</v>
      </c>
      <c r="E412" s="153" t="s">
        <v>51</v>
      </c>
      <c r="F412" s="209">
        <v>6</v>
      </c>
      <c r="G412" s="91">
        <v>147.97</v>
      </c>
      <c r="H412" s="91">
        <v>136.59</v>
      </c>
      <c r="I412" s="238">
        <f t="shared" si="68"/>
        <v>887.82</v>
      </c>
      <c r="J412" s="238">
        <f>ROUND((F412*H412),2)</f>
        <v>819.54</v>
      </c>
      <c r="K412" s="229">
        <f>SUM(I412:J412)</f>
        <v>1707.3600000000001</v>
      </c>
      <c r="L412" s="56"/>
      <c r="O412" s="23"/>
      <c r="P412" s="25"/>
      <c r="Q412" s="23"/>
      <c r="R412" s="25"/>
      <c r="S412" s="23"/>
      <c r="T412" s="23"/>
      <c r="U412" s="24"/>
      <c r="W412" s="86"/>
      <c r="X412" s="24"/>
      <c r="Y412" s="87"/>
      <c r="Z412" s="46"/>
      <c r="AB412" s="87"/>
    </row>
    <row r="413" spans="1:28" s="42" customFormat="1" x14ac:dyDescent="0.2">
      <c r="A413" s="213" t="s">
        <v>33</v>
      </c>
      <c r="B413" s="155">
        <v>91936</v>
      </c>
      <c r="C413" s="182" t="s">
        <v>1028</v>
      </c>
      <c r="D413" s="152" t="s">
        <v>516</v>
      </c>
      <c r="E413" s="153" t="s">
        <v>51</v>
      </c>
      <c r="F413" s="143">
        <v>13</v>
      </c>
      <c r="G413" s="102">
        <v>4.8899999999999997</v>
      </c>
      <c r="H413" s="95">
        <v>9.94</v>
      </c>
      <c r="I413" s="230">
        <f>ROUND((F413*G413),2)</f>
        <v>63.57</v>
      </c>
      <c r="J413" s="230">
        <f>ROUND((F413*H413),2)</f>
        <v>129.22</v>
      </c>
      <c r="K413" s="230">
        <f>SUM(I413:J413)</f>
        <v>192.79</v>
      </c>
      <c r="O413" s="23"/>
      <c r="P413" s="25"/>
      <c r="Q413" s="23"/>
      <c r="R413" s="25"/>
      <c r="S413" s="23"/>
      <c r="T413" s="23"/>
      <c r="U413" s="24"/>
      <c r="W413" s="252"/>
      <c r="X413" s="253"/>
      <c r="Y413" s="253"/>
      <c r="Z413" s="254"/>
      <c r="AA413" s="254"/>
    </row>
    <row r="414" spans="1:28" s="42" customFormat="1" ht="15" customHeight="1" x14ac:dyDescent="0.2">
      <c r="A414" s="251"/>
      <c r="B414" s="251"/>
      <c r="C414" s="175" t="s">
        <v>428</v>
      </c>
      <c r="D414" s="176" t="s">
        <v>53</v>
      </c>
      <c r="E414" s="137"/>
      <c r="F414" s="138"/>
      <c r="G414" s="94"/>
      <c r="H414" s="94"/>
      <c r="I414" s="138"/>
      <c r="J414" s="138"/>
      <c r="K414" s="139"/>
      <c r="O414" s="23"/>
      <c r="P414" s="25"/>
      <c r="Q414" s="23"/>
      <c r="R414" s="25"/>
      <c r="T414" s="23"/>
    </row>
    <row r="415" spans="1:28" s="42" customFormat="1" ht="25.5" x14ac:dyDescent="0.2">
      <c r="A415" s="213" t="s">
        <v>194</v>
      </c>
      <c r="B415" s="151" t="s">
        <v>746</v>
      </c>
      <c r="C415" s="153" t="s">
        <v>663</v>
      </c>
      <c r="D415" s="152" t="s">
        <v>305</v>
      </c>
      <c r="E415" s="153" t="s">
        <v>51</v>
      </c>
      <c r="F415" s="143">
        <v>66</v>
      </c>
      <c r="G415" s="102">
        <v>10.59</v>
      </c>
      <c r="H415" s="95">
        <v>121.78</v>
      </c>
      <c r="I415" s="230">
        <f>ROUND((F415*G415),2)</f>
        <v>698.94</v>
      </c>
      <c r="J415" s="230">
        <f>ROUND((F415*H415),2)</f>
        <v>8037.48</v>
      </c>
      <c r="K415" s="230">
        <f>SUM(I415:J415)</f>
        <v>8736.42</v>
      </c>
      <c r="O415" s="23"/>
      <c r="P415" s="25"/>
      <c r="Q415" s="23"/>
      <c r="R415" s="25"/>
      <c r="S415" s="23"/>
      <c r="T415" s="23"/>
      <c r="U415" s="24"/>
    </row>
    <row r="416" spans="1:28" s="42" customFormat="1" ht="25.5" x14ac:dyDescent="0.2">
      <c r="A416" s="187" t="s">
        <v>63</v>
      </c>
      <c r="B416" s="187">
        <v>39391</v>
      </c>
      <c r="C416" s="153" t="s">
        <v>664</v>
      </c>
      <c r="D416" s="145" t="s">
        <v>306</v>
      </c>
      <c r="E416" s="153" t="s">
        <v>51</v>
      </c>
      <c r="F416" s="209">
        <v>6</v>
      </c>
      <c r="G416" s="101">
        <v>9.8000000000000007</v>
      </c>
      <c r="H416" s="97">
        <v>55.5</v>
      </c>
      <c r="I416" s="230">
        <f>ROUND((F416*G416),2)</f>
        <v>58.8</v>
      </c>
      <c r="J416" s="230">
        <f>ROUND((F416*H416),2)</f>
        <v>333</v>
      </c>
      <c r="K416" s="21">
        <f>SUM(I416:J416)</f>
        <v>391.8</v>
      </c>
      <c r="O416" s="23"/>
      <c r="P416" s="25"/>
      <c r="Q416" s="23"/>
      <c r="R416" s="25"/>
      <c r="S416" s="23"/>
      <c r="T416" s="23"/>
      <c r="U416" s="24"/>
      <c r="W416" s="252"/>
      <c r="X416" s="253"/>
      <c r="Y416" s="253"/>
      <c r="Z416" s="254"/>
      <c r="AA416" s="254"/>
    </row>
    <row r="417" spans="1:27" s="42" customFormat="1" ht="25.5" x14ac:dyDescent="0.2">
      <c r="A417" s="213" t="s">
        <v>63</v>
      </c>
      <c r="B417" s="140">
        <v>39390</v>
      </c>
      <c r="C417" s="153" t="s">
        <v>665</v>
      </c>
      <c r="D417" s="144" t="s">
        <v>307</v>
      </c>
      <c r="E417" s="141" t="s">
        <v>51</v>
      </c>
      <c r="F417" s="143">
        <v>7</v>
      </c>
      <c r="G417" s="102">
        <v>12.14</v>
      </c>
      <c r="H417" s="95">
        <v>48.55</v>
      </c>
      <c r="I417" s="236">
        <f>ROUND((F417*G417),2)</f>
        <v>84.98</v>
      </c>
      <c r="J417" s="236">
        <f>ROUND((F417*H417),2)</f>
        <v>339.85</v>
      </c>
      <c r="K417" s="236">
        <f>SUM(I417:J417)</f>
        <v>424.83000000000004</v>
      </c>
      <c r="O417" s="23"/>
      <c r="P417" s="25"/>
      <c r="Q417" s="23"/>
      <c r="R417" s="25"/>
      <c r="S417" s="23"/>
      <c r="T417" s="23"/>
      <c r="U417" s="24"/>
      <c r="W417" s="45"/>
      <c r="X417" s="46"/>
      <c r="Y417" s="46"/>
    </row>
    <row r="418" spans="1:27" s="42" customFormat="1" ht="25.5" x14ac:dyDescent="0.2">
      <c r="A418" s="213" t="s">
        <v>33</v>
      </c>
      <c r="B418" s="155">
        <v>101632</v>
      </c>
      <c r="C418" s="153" t="s">
        <v>666</v>
      </c>
      <c r="D418" s="152" t="s">
        <v>520</v>
      </c>
      <c r="E418" s="153" t="s">
        <v>51</v>
      </c>
      <c r="F418" s="143">
        <v>6</v>
      </c>
      <c r="G418" s="102">
        <v>0.54</v>
      </c>
      <c r="H418" s="95">
        <v>53.17</v>
      </c>
      <c r="I418" s="230">
        <f>ROUND((F418*G418),2)</f>
        <v>3.24</v>
      </c>
      <c r="J418" s="230">
        <f>ROUND((F418*H418),2)</f>
        <v>319.02</v>
      </c>
      <c r="K418" s="230">
        <f>SUM(I418:J418)</f>
        <v>322.26</v>
      </c>
      <c r="O418" s="23"/>
      <c r="P418" s="25"/>
      <c r="Q418" s="23"/>
      <c r="R418" s="25"/>
      <c r="S418" s="23"/>
      <c r="T418" s="23"/>
      <c r="U418" s="24"/>
      <c r="W418" s="252"/>
      <c r="X418" s="253"/>
      <c r="Y418" s="253"/>
      <c r="Z418" s="254"/>
      <c r="AA418" s="254"/>
    </row>
    <row r="419" spans="1:27" s="42" customFormat="1" ht="15" customHeight="1" x14ac:dyDescent="0.2">
      <c r="A419" s="251"/>
      <c r="B419" s="251"/>
      <c r="C419" s="135" t="s">
        <v>462</v>
      </c>
      <c r="D419" s="160" t="s">
        <v>55</v>
      </c>
      <c r="E419" s="137"/>
      <c r="F419" s="138"/>
      <c r="G419" s="94">
        <v>4.25</v>
      </c>
      <c r="H419" s="94"/>
      <c r="I419" s="138"/>
      <c r="J419" s="138"/>
      <c r="K419" s="139"/>
      <c r="R419" s="25"/>
      <c r="T419" s="23"/>
    </row>
    <row r="420" spans="1:27" s="42" customFormat="1" ht="15" customHeight="1" x14ac:dyDescent="0.2">
      <c r="A420" s="187" t="s">
        <v>63</v>
      </c>
      <c r="B420" s="213">
        <v>1873</v>
      </c>
      <c r="C420" s="128" t="s">
        <v>667</v>
      </c>
      <c r="D420" s="204" t="s">
        <v>328</v>
      </c>
      <c r="E420" s="141" t="s">
        <v>51</v>
      </c>
      <c r="F420" s="209">
        <v>39</v>
      </c>
      <c r="G420" s="101">
        <v>4.25</v>
      </c>
      <c r="H420" s="97">
        <v>6.12</v>
      </c>
      <c r="I420" s="230">
        <f>ROUND((F420*G420),2)</f>
        <v>165.75</v>
      </c>
      <c r="J420" s="230">
        <f>ROUND((F420*H420),2)</f>
        <v>238.68</v>
      </c>
      <c r="K420" s="21">
        <f>SUM(I420:J420)</f>
        <v>404.43</v>
      </c>
      <c r="O420" s="23"/>
      <c r="P420" s="25"/>
      <c r="Q420" s="23"/>
      <c r="R420" s="25"/>
      <c r="S420" s="23"/>
      <c r="T420" s="23"/>
      <c r="U420" s="24"/>
    </row>
    <row r="421" spans="1:27" s="42" customFormat="1" ht="14.25" customHeight="1" x14ac:dyDescent="0.2">
      <c r="A421" s="187" t="s">
        <v>34</v>
      </c>
      <c r="B421" s="213">
        <v>172100</v>
      </c>
      <c r="C421" s="128" t="s">
        <v>668</v>
      </c>
      <c r="D421" s="204" t="s">
        <v>327</v>
      </c>
      <c r="E421" s="141" t="s">
        <v>51</v>
      </c>
      <c r="F421" s="209">
        <v>115</v>
      </c>
      <c r="G421" s="101">
        <v>14.02</v>
      </c>
      <c r="H421" s="97">
        <v>5.45</v>
      </c>
      <c r="I421" s="230">
        <f>ROUND((F421*G421),2)</f>
        <v>1612.3</v>
      </c>
      <c r="J421" s="230">
        <f>ROUND((F421*H421),2)</f>
        <v>626.75</v>
      </c>
      <c r="K421" s="21">
        <f>SUM(I421:J421)</f>
        <v>2239.0500000000002</v>
      </c>
      <c r="O421" s="23"/>
      <c r="P421" s="25"/>
      <c r="Q421" s="23"/>
      <c r="R421" s="25"/>
      <c r="S421" s="23"/>
      <c r="T421" s="23"/>
      <c r="U421" s="24"/>
    </row>
    <row r="422" spans="1:27" s="42" customFormat="1" ht="14.25" customHeight="1" x14ac:dyDescent="0.2">
      <c r="A422" s="187" t="s">
        <v>34</v>
      </c>
      <c r="B422" s="213">
        <v>172096</v>
      </c>
      <c r="C422" s="128" t="s">
        <v>669</v>
      </c>
      <c r="D422" s="204" t="s">
        <v>326</v>
      </c>
      <c r="E422" s="141" t="s">
        <v>51</v>
      </c>
      <c r="F422" s="209">
        <v>22</v>
      </c>
      <c r="G422" s="243">
        <v>14.54</v>
      </c>
      <c r="H422" s="97">
        <v>7.83</v>
      </c>
      <c r="I422" s="230">
        <f t="shared" ref="I422:I428" si="71">ROUND((F422*G422),2)</f>
        <v>319.88</v>
      </c>
      <c r="J422" s="230">
        <f t="shared" ref="J422:J428" si="72">ROUND((F422*H422),2)</f>
        <v>172.26</v>
      </c>
      <c r="K422" s="21">
        <f t="shared" ref="K422:K428" si="73">SUM(I422:J422)</f>
        <v>492.14</v>
      </c>
      <c r="O422" s="23"/>
      <c r="P422" s="25"/>
      <c r="Q422" s="23"/>
      <c r="R422" s="25"/>
      <c r="S422" s="23"/>
      <c r="T422" s="23"/>
      <c r="U422" s="24"/>
    </row>
    <row r="423" spans="1:27" s="42" customFormat="1" ht="25.5" x14ac:dyDescent="0.2">
      <c r="A423" s="187" t="s">
        <v>33</v>
      </c>
      <c r="B423" s="213">
        <v>95812</v>
      </c>
      <c r="C423" s="128" t="s">
        <v>670</v>
      </c>
      <c r="D423" s="204" t="s">
        <v>329</v>
      </c>
      <c r="E423" s="141" t="s">
        <v>51</v>
      </c>
      <c r="F423" s="209">
        <v>8</v>
      </c>
      <c r="G423" s="101">
        <v>3.87</v>
      </c>
      <c r="H423" s="97">
        <v>18.88</v>
      </c>
      <c r="I423" s="230">
        <f t="shared" si="71"/>
        <v>30.96</v>
      </c>
      <c r="J423" s="230">
        <f t="shared" si="72"/>
        <v>151.04</v>
      </c>
      <c r="K423" s="21">
        <f t="shared" si="73"/>
        <v>182</v>
      </c>
      <c r="O423" s="23"/>
      <c r="P423" s="25"/>
      <c r="Q423" s="23"/>
      <c r="R423" s="25"/>
      <c r="S423" s="23"/>
      <c r="T423" s="23"/>
      <c r="U423" s="24"/>
    </row>
    <row r="424" spans="1:27" s="42" customFormat="1" ht="25.5" x14ac:dyDescent="0.2">
      <c r="A424" s="187" t="s">
        <v>33</v>
      </c>
      <c r="B424" s="213">
        <v>95815</v>
      </c>
      <c r="C424" s="128" t="s">
        <v>1029</v>
      </c>
      <c r="D424" s="204" t="s">
        <v>325</v>
      </c>
      <c r="E424" s="141" t="s">
        <v>51</v>
      </c>
      <c r="F424" s="209">
        <v>2</v>
      </c>
      <c r="G424" s="101">
        <v>5.94</v>
      </c>
      <c r="H424" s="97">
        <v>23.77</v>
      </c>
      <c r="I424" s="230">
        <f>ROUND((F424*G424),2)</f>
        <v>11.88</v>
      </c>
      <c r="J424" s="230">
        <f>ROUND((F424*H424),2)</f>
        <v>47.54</v>
      </c>
      <c r="K424" s="21">
        <f>SUM(I424:J424)</f>
        <v>59.42</v>
      </c>
      <c r="O424" s="23"/>
      <c r="P424" s="25"/>
      <c r="Q424" s="23"/>
      <c r="R424" s="25"/>
      <c r="S424" s="23"/>
      <c r="T424" s="23"/>
      <c r="U424" s="24"/>
    </row>
    <row r="425" spans="1:27" s="42" customFormat="1" ht="16.5" customHeight="1" x14ac:dyDescent="0.2">
      <c r="A425" s="187" t="s">
        <v>34</v>
      </c>
      <c r="B425" s="213">
        <v>172101</v>
      </c>
      <c r="C425" s="128" t="s">
        <v>1030</v>
      </c>
      <c r="D425" s="204" t="s">
        <v>324</v>
      </c>
      <c r="E425" s="141" t="s">
        <v>51</v>
      </c>
      <c r="F425" s="209">
        <v>7</v>
      </c>
      <c r="G425" s="101">
        <v>24.9</v>
      </c>
      <c r="H425" s="97">
        <v>12.25</v>
      </c>
      <c r="I425" s="230">
        <f t="shared" si="71"/>
        <v>174.3</v>
      </c>
      <c r="J425" s="230">
        <f t="shared" si="72"/>
        <v>85.75</v>
      </c>
      <c r="K425" s="21">
        <f t="shared" si="73"/>
        <v>260.05</v>
      </c>
      <c r="O425" s="23"/>
      <c r="P425" s="25"/>
      <c r="Q425" s="23"/>
      <c r="R425" s="25"/>
      <c r="S425" s="23"/>
      <c r="T425" s="23"/>
      <c r="U425" s="24"/>
    </row>
    <row r="426" spans="1:27" s="42" customFormat="1" ht="16.5" customHeight="1" x14ac:dyDescent="0.2">
      <c r="A426" s="187" t="s">
        <v>34</v>
      </c>
      <c r="B426" s="213">
        <v>172102</v>
      </c>
      <c r="C426" s="128" t="s">
        <v>1031</v>
      </c>
      <c r="D426" s="204" t="s">
        <v>323</v>
      </c>
      <c r="E426" s="141" t="s">
        <v>51</v>
      </c>
      <c r="F426" s="209">
        <v>9</v>
      </c>
      <c r="G426" s="101">
        <v>34.200000000000003</v>
      </c>
      <c r="H426" s="97">
        <v>20.09</v>
      </c>
      <c r="I426" s="230">
        <f>ROUND((F426*G426),2)</f>
        <v>307.8</v>
      </c>
      <c r="J426" s="230">
        <f>ROUND((F426*H426),2)</f>
        <v>180.81</v>
      </c>
      <c r="K426" s="21">
        <f>SUM(I426:J426)</f>
        <v>488.61</v>
      </c>
      <c r="O426" s="23"/>
      <c r="P426" s="25"/>
      <c r="Q426" s="23"/>
      <c r="R426" s="25"/>
      <c r="S426" s="23"/>
      <c r="T426" s="23"/>
      <c r="U426" s="24"/>
    </row>
    <row r="427" spans="1:27" s="42" customFormat="1" ht="16.5" customHeight="1" x14ac:dyDescent="0.2">
      <c r="A427" s="187" t="s">
        <v>34</v>
      </c>
      <c r="B427" s="213">
        <v>172104</v>
      </c>
      <c r="C427" s="128" t="s">
        <v>1032</v>
      </c>
      <c r="D427" s="204" t="s">
        <v>322</v>
      </c>
      <c r="E427" s="141" t="s">
        <v>51</v>
      </c>
      <c r="F427" s="209">
        <v>95</v>
      </c>
      <c r="G427" s="101">
        <v>28.97</v>
      </c>
      <c r="H427" s="97">
        <v>14.92</v>
      </c>
      <c r="I427" s="230">
        <f t="shared" si="71"/>
        <v>2752.15</v>
      </c>
      <c r="J427" s="230">
        <f t="shared" si="72"/>
        <v>1417.4</v>
      </c>
      <c r="K427" s="21">
        <f t="shared" si="73"/>
        <v>4169.55</v>
      </c>
      <c r="O427" s="23"/>
      <c r="P427" s="25"/>
      <c r="Q427" s="23"/>
      <c r="R427" s="25"/>
      <c r="S427" s="23"/>
      <c r="T427" s="23"/>
      <c r="U427" s="24"/>
    </row>
    <row r="428" spans="1:27" s="42" customFormat="1" ht="25.5" x14ac:dyDescent="0.2">
      <c r="A428" s="187" t="s">
        <v>33</v>
      </c>
      <c r="B428" s="213">
        <v>91953</v>
      </c>
      <c r="C428" s="128" t="s">
        <v>1033</v>
      </c>
      <c r="D428" s="204" t="s">
        <v>321</v>
      </c>
      <c r="E428" s="141" t="s">
        <v>51</v>
      </c>
      <c r="F428" s="209">
        <v>4</v>
      </c>
      <c r="G428" s="101">
        <v>10.01</v>
      </c>
      <c r="H428" s="97">
        <v>16.32</v>
      </c>
      <c r="I428" s="230">
        <f t="shared" si="71"/>
        <v>40.04</v>
      </c>
      <c r="J428" s="230">
        <f t="shared" si="72"/>
        <v>65.28</v>
      </c>
      <c r="K428" s="21">
        <f t="shared" si="73"/>
        <v>105.32</v>
      </c>
      <c r="O428" s="23"/>
      <c r="P428" s="25"/>
      <c r="Q428" s="23"/>
      <c r="R428" s="25"/>
      <c r="S428" s="23"/>
      <c r="T428" s="23"/>
      <c r="U428" s="24"/>
    </row>
    <row r="429" spans="1:27" s="42" customFormat="1" ht="25.5" x14ac:dyDescent="0.2">
      <c r="A429" s="187" t="s">
        <v>33</v>
      </c>
      <c r="B429" s="213">
        <v>92023</v>
      </c>
      <c r="C429" s="128" t="s">
        <v>1034</v>
      </c>
      <c r="D429" s="204" t="s">
        <v>320</v>
      </c>
      <c r="E429" s="141" t="s">
        <v>69</v>
      </c>
      <c r="F429" s="209">
        <v>3</v>
      </c>
      <c r="G429" s="101">
        <v>18.579999999999998</v>
      </c>
      <c r="H429" s="97">
        <v>27.87</v>
      </c>
      <c r="I429" s="230">
        <f t="shared" ref="I429:I436" si="74">ROUND((F429*G429),2)</f>
        <v>55.74</v>
      </c>
      <c r="J429" s="230">
        <f t="shared" ref="J429:J436" si="75">ROUND((F429*H429),2)</f>
        <v>83.61</v>
      </c>
      <c r="K429" s="21">
        <f t="shared" ref="K429:K436" si="76">SUM(I429:J429)</f>
        <v>139.35</v>
      </c>
      <c r="O429" s="23"/>
      <c r="P429" s="25"/>
      <c r="Q429" s="23"/>
      <c r="R429" s="25"/>
      <c r="S429" s="23"/>
      <c r="T429" s="23"/>
      <c r="U429" s="24"/>
    </row>
    <row r="430" spans="1:27" s="42" customFormat="1" ht="25.5" x14ac:dyDescent="0.2">
      <c r="A430" s="187" t="s">
        <v>33</v>
      </c>
      <c r="B430" s="213">
        <v>92027</v>
      </c>
      <c r="C430" s="128" t="s">
        <v>1035</v>
      </c>
      <c r="D430" s="204" t="s">
        <v>319</v>
      </c>
      <c r="E430" s="141" t="s">
        <v>69</v>
      </c>
      <c r="F430" s="209">
        <v>1</v>
      </c>
      <c r="G430" s="101">
        <v>24.11</v>
      </c>
      <c r="H430" s="97">
        <v>37.71</v>
      </c>
      <c r="I430" s="230">
        <f t="shared" si="74"/>
        <v>24.11</v>
      </c>
      <c r="J430" s="230">
        <f t="shared" si="75"/>
        <v>37.71</v>
      </c>
      <c r="K430" s="21">
        <f t="shared" si="76"/>
        <v>61.82</v>
      </c>
      <c r="O430" s="23"/>
      <c r="P430" s="25"/>
      <c r="Q430" s="23"/>
      <c r="R430" s="25"/>
      <c r="S430" s="23"/>
      <c r="T430" s="23"/>
      <c r="U430" s="24"/>
    </row>
    <row r="431" spans="1:27" s="42" customFormat="1" ht="25.5" x14ac:dyDescent="0.2">
      <c r="A431" s="187" t="s">
        <v>33</v>
      </c>
      <c r="B431" s="213">
        <v>92029</v>
      </c>
      <c r="C431" s="128" t="s">
        <v>1036</v>
      </c>
      <c r="D431" s="204" t="s">
        <v>318</v>
      </c>
      <c r="E431" s="141" t="s">
        <v>69</v>
      </c>
      <c r="F431" s="209">
        <v>4</v>
      </c>
      <c r="G431" s="101">
        <v>21.56</v>
      </c>
      <c r="H431" s="97">
        <v>31.02</v>
      </c>
      <c r="I431" s="230">
        <f t="shared" si="74"/>
        <v>86.24</v>
      </c>
      <c r="J431" s="230">
        <f t="shared" si="75"/>
        <v>124.08</v>
      </c>
      <c r="K431" s="21">
        <f t="shared" si="76"/>
        <v>210.32</v>
      </c>
      <c r="O431" s="23"/>
      <c r="P431" s="25"/>
      <c r="Q431" s="23"/>
      <c r="R431" s="25"/>
      <c r="S431" s="23"/>
      <c r="T431" s="23"/>
      <c r="U431" s="24"/>
    </row>
    <row r="432" spans="1:27" s="42" customFormat="1" ht="25.5" x14ac:dyDescent="0.2">
      <c r="A432" s="187" t="s">
        <v>34</v>
      </c>
      <c r="B432" s="213">
        <v>174052</v>
      </c>
      <c r="C432" s="128" t="s">
        <v>1037</v>
      </c>
      <c r="D432" s="204" t="s">
        <v>1051</v>
      </c>
      <c r="E432" s="141" t="s">
        <v>51</v>
      </c>
      <c r="F432" s="209">
        <v>2</v>
      </c>
      <c r="G432" s="101">
        <v>26.32</v>
      </c>
      <c r="H432" s="97">
        <v>41.17</v>
      </c>
      <c r="I432" s="230">
        <f>ROUND((F432*G432),2)</f>
        <v>52.64</v>
      </c>
      <c r="J432" s="230">
        <f>ROUND((F432*H432),2)</f>
        <v>82.34</v>
      </c>
      <c r="K432" s="21">
        <f>SUM(I432:J432)</f>
        <v>134.98000000000002</v>
      </c>
      <c r="O432" s="23"/>
      <c r="P432" s="25"/>
      <c r="Q432" s="23"/>
      <c r="R432" s="25"/>
      <c r="S432" s="23"/>
      <c r="T432" s="23"/>
      <c r="U432" s="24"/>
    </row>
    <row r="433" spans="1:21" s="42" customFormat="1" ht="25.5" x14ac:dyDescent="0.2">
      <c r="A433" s="187" t="s">
        <v>33</v>
      </c>
      <c r="B433" s="213">
        <v>92001</v>
      </c>
      <c r="C433" s="128" t="s">
        <v>1038</v>
      </c>
      <c r="D433" s="204" t="s">
        <v>316</v>
      </c>
      <c r="E433" s="141" t="s">
        <v>51</v>
      </c>
      <c r="F433" s="209">
        <v>6</v>
      </c>
      <c r="G433" s="101">
        <v>10.34</v>
      </c>
      <c r="H433" s="97">
        <v>20.079999999999998</v>
      </c>
      <c r="I433" s="230">
        <f t="shared" si="74"/>
        <v>62.04</v>
      </c>
      <c r="J433" s="230">
        <f t="shared" si="75"/>
        <v>120.48</v>
      </c>
      <c r="K433" s="21">
        <f t="shared" si="76"/>
        <v>182.52</v>
      </c>
      <c r="O433" s="23"/>
      <c r="P433" s="25"/>
      <c r="Q433" s="23"/>
      <c r="R433" s="25"/>
      <c r="S433" s="23"/>
      <c r="T433" s="23"/>
      <c r="U433" s="24"/>
    </row>
    <row r="434" spans="1:21" s="42" customFormat="1" ht="25.5" x14ac:dyDescent="0.2">
      <c r="A434" s="187" t="s">
        <v>33</v>
      </c>
      <c r="B434" s="213">
        <v>91996</v>
      </c>
      <c r="C434" s="128" t="s">
        <v>1039</v>
      </c>
      <c r="D434" s="204" t="s">
        <v>317</v>
      </c>
      <c r="E434" s="141" t="s">
        <v>51</v>
      </c>
      <c r="F434" s="209">
        <v>9</v>
      </c>
      <c r="G434" s="101">
        <v>13.08</v>
      </c>
      <c r="H434" s="97">
        <v>18.05</v>
      </c>
      <c r="I434" s="230">
        <f t="shared" si="74"/>
        <v>117.72</v>
      </c>
      <c r="J434" s="230">
        <f t="shared" si="75"/>
        <v>162.44999999999999</v>
      </c>
      <c r="K434" s="21">
        <f t="shared" si="76"/>
        <v>280.16999999999996</v>
      </c>
      <c r="O434" s="23"/>
      <c r="P434" s="25"/>
      <c r="Q434" s="23"/>
      <c r="R434" s="25"/>
      <c r="S434" s="23"/>
      <c r="T434" s="23"/>
      <c r="U434" s="24"/>
    </row>
    <row r="435" spans="1:21" s="42" customFormat="1" ht="25.5" x14ac:dyDescent="0.2">
      <c r="A435" s="187" t="s">
        <v>33</v>
      </c>
      <c r="B435" s="213">
        <v>91997</v>
      </c>
      <c r="C435" s="128" t="s">
        <v>1040</v>
      </c>
      <c r="D435" s="204" t="s">
        <v>315</v>
      </c>
      <c r="E435" s="141" t="s">
        <v>51</v>
      </c>
      <c r="F435" s="209">
        <v>1</v>
      </c>
      <c r="G435" s="101">
        <v>12.8</v>
      </c>
      <c r="H435" s="97">
        <v>20.87</v>
      </c>
      <c r="I435" s="230">
        <f t="shared" si="74"/>
        <v>12.8</v>
      </c>
      <c r="J435" s="230">
        <f t="shared" si="75"/>
        <v>20.87</v>
      </c>
      <c r="K435" s="21">
        <f t="shared" si="76"/>
        <v>33.67</v>
      </c>
      <c r="O435" s="23"/>
      <c r="P435" s="25"/>
      <c r="Q435" s="23"/>
      <c r="R435" s="25"/>
      <c r="S435" s="23"/>
      <c r="T435" s="23"/>
      <c r="U435" s="24"/>
    </row>
    <row r="436" spans="1:21" s="42" customFormat="1" ht="25.5" x14ac:dyDescent="0.2">
      <c r="A436" s="187" t="s">
        <v>33</v>
      </c>
      <c r="B436" s="213">
        <v>91992</v>
      </c>
      <c r="C436" s="128" t="s">
        <v>1041</v>
      </c>
      <c r="D436" s="204" t="s">
        <v>314</v>
      </c>
      <c r="E436" s="141" t="s">
        <v>51</v>
      </c>
      <c r="F436" s="209">
        <v>10</v>
      </c>
      <c r="G436" s="101">
        <v>19.37</v>
      </c>
      <c r="H436" s="97">
        <v>20.16</v>
      </c>
      <c r="I436" s="230">
        <f t="shared" si="74"/>
        <v>193.7</v>
      </c>
      <c r="J436" s="230">
        <f t="shared" si="75"/>
        <v>201.6</v>
      </c>
      <c r="K436" s="21">
        <f t="shared" si="76"/>
        <v>395.29999999999995</v>
      </c>
      <c r="O436" s="23"/>
      <c r="P436" s="25"/>
      <c r="Q436" s="23"/>
      <c r="R436" s="25"/>
      <c r="S436" s="23"/>
      <c r="T436" s="23"/>
      <c r="U436" s="24"/>
    </row>
    <row r="437" spans="1:21" s="42" customFormat="1" ht="25.5" x14ac:dyDescent="0.2">
      <c r="A437" s="187" t="s">
        <v>33</v>
      </c>
      <c r="B437" s="213">
        <v>91993</v>
      </c>
      <c r="C437" s="128" t="s">
        <v>1042</v>
      </c>
      <c r="D437" s="204" t="s">
        <v>313</v>
      </c>
      <c r="E437" s="141" t="s">
        <v>51</v>
      </c>
      <c r="F437" s="209">
        <v>1</v>
      </c>
      <c r="G437" s="101">
        <v>19.350000000000001</v>
      </c>
      <c r="H437" s="97">
        <v>22.72</v>
      </c>
      <c r="I437" s="230">
        <f>ROUND((F437*G437),2)</f>
        <v>19.350000000000001</v>
      </c>
      <c r="J437" s="230">
        <f>ROUND((F437*H437),2)</f>
        <v>22.72</v>
      </c>
      <c r="K437" s="21">
        <f>SUM(I437:J437)</f>
        <v>42.07</v>
      </c>
      <c r="O437" s="23"/>
      <c r="P437" s="25"/>
      <c r="Q437" s="23"/>
      <c r="R437" s="25"/>
      <c r="S437" s="23"/>
      <c r="T437" s="23"/>
      <c r="U437" s="24"/>
    </row>
    <row r="438" spans="1:21" s="42" customFormat="1" ht="15.75" customHeight="1" x14ac:dyDescent="0.2">
      <c r="A438" s="169"/>
      <c r="B438" s="170"/>
      <c r="C438" s="263" t="s">
        <v>154</v>
      </c>
      <c r="D438" s="267"/>
      <c r="E438" s="267"/>
      <c r="F438" s="267"/>
      <c r="G438" s="97"/>
      <c r="H438" s="97"/>
      <c r="I438" s="228">
        <f>SUM(I357:I437)</f>
        <v>21221.3</v>
      </c>
      <c r="J438" s="228">
        <f>SUM(J357:J437)</f>
        <v>39620.15</v>
      </c>
      <c r="K438" s="228">
        <f>SUM(K357:K437)</f>
        <v>60841.450000000012</v>
      </c>
      <c r="T438" s="23"/>
    </row>
    <row r="439" spans="1:21" s="42" customFormat="1" ht="15" customHeight="1" x14ac:dyDescent="0.2">
      <c r="A439" s="158"/>
      <c r="B439" s="159"/>
      <c r="C439" s="172" t="s">
        <v>245</v>
      </c>
      <c r="D439" s="160" t="s">
        <v>832</v>
      </c>
      <c r="E439" s="137"/>
      <c r="F439" s="138"/>
      <c r="G439" s="94"/>
      <c r="H439" s="94"/>
      <c r="I439" s="138"/>
      <c r="J439" s="138"/>
      <c r="K439" s="139"/>
      <c r="L439" s="56"/>
      <c r="O439" s="56"/>
      <c r="P439" s="25"/>
      <c r="T439" s="23"/>
    </row>
    <row r="440" spans="1:21" s="42" customFormat="1" x14ac:dyDescent="0.2">
      <c r="A440" s="215" t="s">
        <v>33</v>
      </c>
      <c r="B440" s="151">
        <v>98307</v>
      </c>
      <c r="C440" s="182" t="s">
        <v>246</v>
      </c>
      <c r="D440" s="152" t="s">
        <v>841</v>
      </c>
      <c r="E440" s="141" t="s">
        <v>198</v>
      </c>
      <c r="F440" s="154">
        <v>11</v>
      </c>
      <c r="G440" s="91">
        <v>40.92</v>
      </c>
      <c r="H440" s="91">
        <v>6.66</v>
      </c>
      <c r="I440" s="229">
        <f t="shared" ref="I440:I449" si="77">ROUND((F440*G440),2)</f>
        <v>450.12</v>
      </c>
      <c r="J440" s="229">
        <f t="shared" ref="J440:J449" si="78">ROUND((F440*H440),2)</f>
        <v>73.260000000000005</v>
      </c>
      <c r="K440" s="229">
        <f t="shared" ref="K440:K449" si="79">SUM(I440:J440)</f>
        <v>523.38</v>
      </c>
      <c r="O440" s="23"/>
      <c r="P440" s="25"/>
      <c r="Q440" s="23"/>
      <c r="R440" s="25"/>
      <c r="S440" s="23"/>
      <c r="T440" s="23"/>
      <c r="U440" s="24"/>
    </row>
    <row r="441" spans="1:21" s="42" customFormat="1" x14ac:dyDescent="0.2">
      <c r="A441" s="215" t="s">
        <v>33</v>
      </c>
      <c r="B441" s="151">
        <v>98308</v>
      </c>
      <c r="C441" s="182" t="s">
        <v>359</v>
      </c>
      <c r="D441" s="152" t="s">
        <v>842</v>
      </c>
      <c r="E441" s="141" t="s">
        <v>198</v>
      </c>
      <c r="F441" s="154">
        <v>2</v>
      </c>
      <c r="G441" s="91">
        <v>25.91</v>
      </c>
      <c r="H441" s="91">
        <v>6.89</v>
      </c>
      <c r="I441" s="229">
        <f t="shared" si="77"/>
        <v>51.82</v>
      </c>
      <c r="J441" s="229">
        <f t="shared" si="78"/>
        <v>13.78</v>
      </c>
      <c r="K441" s="229">
        <f t="shared" si="79"/>
        <v>65.599999999999994</v>
      </c>
      <c r="O441" s="23"/>
      <c r="P441" s="25"/>
      <c r="Q441" s="23"/>
      <c r="R441" s="25"/>
      <c r="S441" s="23"/>
      <c r="T441" s="23"/>
      <c r="U441" s="24"/>
    </row>
    <row r="442" spans="1:21" s="42" customFormat="1" ht="25.5" x14ac:dyDescent="0.2">
      <c r="A442" s="215" t="s">
        <v>33</v>
      </c>
      <c r="B442" s="151">
        <v>98287</v>
      </c>
      <c r="C442" s="182" t="s">
        <v>360</v>
      </c>
      <c r="D442" s="152" t="s">
        <v>835</v>
      </c>
      <c r="E442" s="141" t="s">
        <v>11</v>
      </c>
      <c r="F442" s="154">
        <v>30</v>
      </c>
      <c r="G442" s="91">
        <v>1.05</v>
      </c>
      <c r="H442" s="91">
        <v>0.5</v>
      </c>
      <c r="I442" s="229">
        <f t="shared" si="77"/>
        <v>31.5</v>
      </c>
      <c r="J442" s="229">
        <f t="shared" si="78"/>
        <v>15</v>
      </c>
      <c r="K442" s="229">
        <f t="shared" si="79"/>
        <v>46.5</v>
      </c>
      <c r="O442" s="23"/>
      <c r="P442" s="25"/>
      <c r="Q442" s="23"/>
      <c r="R442" s="25"/>
      <c r="S442" s="23"/>
      <c r="T442" s="23"/>
      <c r="U442" s="24"/>
    </row>
    <row r="443" spans="1:21" s="42" customFormat="1" ht="25.5" x14ac:dyDescent="0.2">
      <c r="A443" s="215" t="s">
        <v>33</v>
      </c>
      <c r="B443" s="151">
        <v>98295</v>
      </c>
      <c r="C443" s="182" t="s">
        <v>361</v>
      </c>
      <c r="D443" s="152" t="s">
        <v>834</v>
      </c>
      <c r="E443" s="141" t="s">
        <v>11</v>
      </c>
      <c r="F443" s="154">
        <v>150</v>
      </c>
      <c r="G443" s="91">
        <v>1.74</v>
      </c>
      <c r="H443" s="91">
        <v>7.0000000000000007E-2</v>
      </c>
      <c r="I443" s="229">
        <f t="shared" si="77"/>
        <v>261</v>
      </c>
      <c r="J443" s="229">
        <f t="shared" si="78"/>
        <v>10.5</v>
      </c>
      <c r="K443" s="229">
        <f t="shared" si="79"/>
        <v>271.5</v>
      </c>
      <c r="O443" s="23"/>
      <c r="P443" s="25"/>
      <c r="Q443" s="23"/>
      <c r="R443" s="25"/>
      <c r="S443" s="23"/>
      <c r="T443" s="23"/>
      <c r="U443" s="24"/>
    </row>
    <row r="444" spans="1:21" s="42" customFormat="1" ht="14.25" customHeight="1" x14ac:dyDescent="0.2">
      <c r="A444" s="187" t="s">
        <v>34</v>
      </c>
      <c r="B444" s="213">
        <v>172096</v>
      </c>
      <c r="C444" s="182" t="s">
        <v>416</v>
      </c>
      <c r="D444" s="204" t="s">
        <v>326</v>
      </c>
      <c r="E444" s="141" t="s">
        <v>51</v>
      </c>
      <c r="F444" s="209">
        <v>11</v>
      </c>
      <c r="G444" s="101">
        <v>14.54</v>
      </c>
      <c r="H444" s="97">
        <v>7.83</v>
      </c>
      <c r="I444" s="230">
        <f t="shared" si="77"/>
        <v>159.94</v>
      </c>
      <c r="J444" s="230">
        <f t="shared" si="78"/>
        <v>86.13</v>
      </c>
      <c r="K444" s="21">
        <f t="shared" si="79"/>
        <v>246.07</v>
      </c>
      <c r="O444" s="23"/>
      <c r="P444" s="25"/>
      <c r="Q444" s="23"/>
      <c r="R444" s="25"/>
      <c r="S444" s="23"/>
      <c r="T444" s="23"/>
      <c r="U444" s="24"/>
    </row>
    <row r="445" spans="1:21" s="42" customFormat="1" ht="25.5" x14ac:dyDescent="0.2">
      <c r="A445" s="187" t="s">
        <v>33</v>
      </c>
      <c r="B445" s="140">
        <v>91834</v>
      </c>
      <c r="C445" s="182" t="s">
        <v>423</v>
      </c>
      <c r="D445" s="204" t="s">
        <v>331</v>
      </c>
      <c r="E445" s="141" t="s">
        <v>11</v>
      </c>
      <c r="F445" s="147">
        <v>48</v>
      </c>
      <c r="G445" s="101">
        <v>3.85</v>
      </c>
      <c r="H445" s="97">
        <v>5.0999999999999996</v>
      </c>
      <c r="I445" s="230">
        <f t="shared" si="77"/>
        <v>184.8</v>
      </c>
      <c r="J445" s="230">
        <f t="shared" si="78"/>
        <v>244.8</v>
      </c>
      <c r="K445" s="21">
        <f t="shared" si="79"/>
        <v>429.6</v>
      </c>
      <c r="O445" s="23"/>
      <c r="P445" s="25"/>
      <c r="Q445" s="23"/>
      <c r="R445" s="25"/>
      <c r="S445" s="23"/>
      <c r="T445" s="23"/>
      <c r="U445" s="24"/>
    </row>
    <row r="446" spans="1:21" s="42" customFormat="1" ht="25.5" x14ac:dyDescent="0.2">
      <c r="A446" s="187" t="s">
        <v>33</v>
      </c>
      <c r="B446" s="140">
        <v>91844</v>
      </c>
      <c r="C446" s="182" t="s">
        <v>671</v>
      </c>
      <c r="D446" s="204" t="s">
        <v>334</v>
      </c>
      <c r="E446" s="141" t="s">
        <v>11</v>
      </c>
      <c r="F446" s="147">
        <v>6</v>
      </c>
      <c r="G446" s="101">
        <v>2.94</v>
      </c>
      <c r="H446" s="97">
        <v>3.9</v>
      </c>
      <c r="I446" s="230">
        <f t="shared" si="77"/>
        <v>17.64</v>
      </c>
      <c r="J446" s="230">
        <f t="shared" si="78"/>
        <v>23.4</v>
      </c>
      <c r="K446" s="21">
        <f t="shared" si="79"/>
        <v>41.04</v>
      </c>
      <c r="O446" s="23"/>
      <c r="P446" s="25"/>
      <c r="Q446" s="23"/>
      <c r="R446" s="25"/>
      <c r="S446" s="23"/>
      <c r="T446" s="23"/>
      <c r="U446" s="24"/>
    </row>
    <row r="447" spans="1:21" s="42" customFormat="1" ht="25.5" x14ac:dyDescent="0.2">
      <c r="A447" s="187" t="s">
        <v>33</v>
      </c>
      <c r="B447" s="140">
        <v>91854</v>
      </c>
      <c r="C447" s="182" t="s">
        <v>860</v>
      </c>
      <c r="D447" s="204" t="s">
        <v>336</v>
      </c>
      <c r="E447" s="141" t="s">
        <v>11</v>
      </c>
      <c r="F447" s="147">
        <v>3</v>
      </c>
      <c r="G447" s="101">
        <v>4.1900000000000004</v>
      </c>
      <c r="H447" s="97">
        <v>4.92</v>
      </c>
      <c r="I447" s="230">
        <f t="shared" si="77"/>
        <v>12.57</v>
      </c>
      <c r="J447" s="230">
        <f t="shared" si="78"/>
        <v>14.76</v>
      </c>
      <c r="K447" s="21">
        <f t="shared" si="79"/>
        <v>27.33</v>
      </c>
      <c r="O447" s="23"/>
      <c r="P447" s="25"/>
      <c r="Q447" s="23"/>
      <c r="R447" s="25"/>
      <c r="S447" s="23"/>
      <c r="T447" s="23"/>
      <c r="U447" s="24"/>
    </row>
    <row r="448" spans="1:21" s="42" customFormat="1" ht="26.25" customHeight="1" x14ac:dyDescent="0.2">
      <c r="A448" s="187" t="s">
        <v>33</v>
      </c>
      <c r="B448" s="213">
        <v>95730</v>
      </c>
      <c r="C448" s="182" t="s">
        <v>861</v>
      </c>
      <c r="D448" s="152" t="s">
        <v>311</v>
      </c>
      <c r="E448" s="141" t="s">
        <v>11</v>
      </c>
      <c r="F448" s="147">
        <v>30</v>
      </c>
      <c r="G448" s="101">
        <v>4.3499999999999996</v>
      </c>
      <c r="H448" s="97">
        <v>5.32</v>
      </c>
      <c r="I448" s="230">
        <f t="shared" si="77"/>
        <v>130.5</v>
      </c>
      <c r="J448" s="230">
        <f t="shared" si="78"/>
        <v>159.6</v>
      </c>
      <c r="K448" s="21">
        <f t="shared" si="79"/>
        <v>290.10000000000002</v>
      </c>
      <c r="O448" s="23"/>
      <c r="P448" s="25"/>
      <c r="Q448" s="23"/>
      <c r="R448" s="25"/>
      <c r="S448" s="23"/>
      <c r="T448" s="23"/>
      <c r="U448" s="24"/>
    </row>
    <row r="449" spans="1:21" s="42" customFormat="1" ht="26.25" customHeight="1" x14ac:dyDescent="0.2">
      <c r="A449" s="187" t="s">
        <v>33</v>
      </c>
      <c r="B449" s="213">
        <v>95736</v>
      </c>
      <c r="C449" s="182" t="s">
        <v>862</v>
      </c>
      <c r="D449" s="152" t="s">
        <v>518</v>
      </c>
      <c r="E449" s="141" t="s">
        <v>198</v>
      </c>
      <c r="F449" s="147">
        <v>10</v>
      </c>
      <c r="G449" s="101">
        <v>3.98</v>
      </c>
      <c r="H449" s="97">
        <v>3.83</v>
      </c>
      <c r="I449" s="230">
        <f t="shared" si="77"/>
        <v>39.799999999999997</v>
      </c>
      <c r="J449" s="230">
        <f t="shared" si="78"/>
        <v>38.299999999999997</v>
      </c>
      <c r="K449" s="21">
        <f t="shared" si="79"/>
        <v>78.099999999999994</v>
      </c>
      <c r="O449" s="23"/>
      <c r="P449" s="25"/>
      <c r="Q449" s="23"/>
      <c r="R449" s="25"/>
      <c r="S449" s="23"/>
      <c r="T449" s="23"/>
      <c r="U449" s="24"/>
    </row>
    <row r="450" spans="1:21" s="42" customFormat="1" x14ac:dyDescent="0.2">
      <c r="A450" s="216"/>
      <c r="B450" s="217"/>
      <c r="C450" s="263" t="s">
        <v>673</v>
      </c>
      <c r="D450" s="267"/>
      <c r="E450" s="267"/>
      <c r="F450" s="267"/>
      <c r="G450" s="97"/>
      <c r="H450" s="97"/>
      <c r="I450" s="228">
        <f>SUM(I440:I449)</f>
        <v>1339.69</v>
      </c>
      <c r="J450" s="228">
        <f>SUM(J440:J449)</f>
        <v>679.53</v>
      </c>
      <c r="K450" s="228">
        <f>SUM(K440:K449)</f>
        <v>2019.2199999999998</v>
      </c>
      <c r="T450" s="23"/>
    </row>
    <row r="451" spans="1:21" s="42" customFormat="1" ht="15" customHeight="1" x14ac:dyDescent="0.2">
      <c r="A451" s="158"/>
      <c r="B451" s="159"/>
      <c r="C451" s="172" t="s">
        <v>362</v>
      </c>
      <c r="D451" s="160" t="s">
        <v>358</v>
      </c>
      <c r="E451" s="137"/>
      <c r="F451" s="138"/>
      <c r="G451" s="94"/>
      <c r="H451" s="94"/>
      <c r="I451" s="138"/>
      <c r="J451" s="138"/>
      <c r="K451" s="139"/>
      <c r="L451" s="56"/>
      <c r="O451" s="23"/>
      <c r="P451" s="25"/>
      <c r="Q451" s="23"/>
      <c r="R451" s="25"/>
      <c r="S451" s="23"/>
      <c r="T451" s="23"/>
      <c r="U451" s="24"/>
    </row>
    <row r="452" spans="1:21" s="42" customFormat="1" ht="25.5" x14ac:dyDescent="0.2">
      <c r="A452" s="155" t="s">
        <v>34</v>
      </c>
      <c r="B452" s="151">
        <v>62211</v>
      </c>
      <c r="C452" s="153" t="s">
        <v>363</v>
      </c>
      <c r="D452" s="152" t="s">
        <v>424</v>
      </c>
      <c r="E452" s="153" t="s">
        <v>19</v>
      </c>
      <c r="F452" s="163">
        <v>4.75</v>
      </c>
      <c r="G452" s="92">
        <v>60.6</v>
      </c>
      <c r="H452" s="92">
        <v>49.58</v>
      </c>
      <c r="I452" s="230">
        <f t="shared" ref="I452:I458" si="80">ROUND((F452*G452),2)</f>
        <v>287.85000000000002</v>
      </c>
      <c r="J452" s="230">
        <f t="shared" ref="J452:J458" si="81">ROUND((F452*H452),2)</f>
        <v>235.51</v>
      </c>
      <c r="K452" s="230">
        <f t="shared" ref="K452:K458" si="82">SUM(I452:J452)</f>
        <v>523.36</v>
      </c>
      <c r="O452" s="23"/>
      <c r="P452" s="25"/>
      <c r="Q452" s="23"/>
      <c r="R452" s="25"/>
      <c r="S452" s="23"/>
      <c r="T452" s="23"/>
      <c r="U452" s="24"/>
    </row>
    <row r="453" spans="1:21" s="42" customFormat="1" ht="38.25" x14ac:dyDescent="0.2">
      <c r="A453" s="155" t="s">
        <v>33</v>
      </c>
      <c r="B453" s="151">
        <v>103335</v>
      </c>
      <c r="C453" s="153" t="s">
        <v>833</v>
      </c>
      <c r="D453" s="152" t="s">
        <v>90</v>
      </c>
      <c r="E453" s="153" t="s">
        <v>19</v>
      </c>
      <c r="F453" s="163">
        <v>3.04</v>
      </c>
      <c r="G453" s="92">
        <v>75.52</v>
      </c>
      <c r="H453" s="92">
        <v>64.34</v>
      </c>
      <c r="I453" s="230">
        <f t="shared" si="80"/>
        <v>229.58</v>
      </c>
      <c r="J453" s="230">
        <f t="shared" si="81"/>
        <v>195.59</v>
      </c>
      <c r="K453" s="230">
        <f t="shared" si="82"/>
        <v>425.17</v>
      </c>
      <c r="O453" s="23"/>
      <c r="P453" s="25"/>
      <c r="Q453" s="23"/>
      <c r="R453" s="25"/>
      <c r="S453" s="23"/>
      <c r="T453" s="23"/>
      <c r="U453" s="24"/>
    </row>
    <row r="454" spans="1:21" s="42" customFormat="1" ht="25.5" x14ac:dyDescent="0.2">
      <c r="A454" s="155" t="s">
        <v>34</v>
      </c>
      <c r="B454" s="151">
        <v>51731</v>
      </c>
      <c r="C454" s="153" t="s">
        <v>836</v>
      </c>
      <c r="D454" s="152" t="s">
        <v>427</v>
      </c>
      <c r="E454" s="153" t="s">
        <v>20</v>
      </c>
      <c r="F454" s="163">
        <v>0.26100000000000001</v>
      </c>
      <c r="G454" s="245">
        <v>1385.63</v>
      </c>
      <c r="H454" s="245">
        <v>1045.31</v>
      </c>
      <c r="I454" s="246">
        <f t="shared" si="80"/>
        <v>361.65</v>
      </c>
      <c r="J454" s="246">
        <f t="shared" si="81"/>
        <v>272.83</v>
      </c>
      <c r="K454" s="246">
        <f t="shared" si="82"/>
        <v>634.48</v>
      </c>
      <c r="O454" s="23"/>
      <c r="P454" s="25"/>
      <c r="Q454" s="23"/>
      <c r="R454" s="25"/>
      <c r="S454" s="23"/>
      <c r="T454" s="23"/>
      <c r="U454" s="24"/>
    </row>
    <row r="455" spans="1:21" s="42" customFormat="1" x14ac:dyDescent="0.2">
      <c r="A455" s="155" t="s">
        <v>34</v>
      </c>
      <c r="B455" s="151">
        <v>162110</v>
      </c>
      <c r="C455" s="153" t="s">
        <v>837</v>
      </c>
      <c r="D455" s="152" t="s">
        <v>430</v>
      </c>
      <c r="E455" s="153" t="s">
        <v>11</v>
      </c>
      <c r="F455" s="163">
        <v>2.0499999999999998</v>
      </c>
      <c r="G455" s="92">
        <v>17.940000000000001</v>
      </c>
      <c r="H455" s="92">
        <v>39.93</v>
      </c>
      <c r="I455" s="230">
        <f t="shared" si="80"/>
        <v>36.78</v>
      </c>
      <c r="J455" s="230">
        <f t="shared" si="81"/>
        <v>81.86</v>
      </c>
      <c r="K455" s="230">
        <f t="shared" si="82"/>
        <v>118.64</v>
      </c>
      <c r="O455" s="23"/>
      <c r="P455" s="25"/>
      <c r="Q455" s="23"/>
      <c r="R455" s="25"/>
      <c r="S455" s="23"/>
      <c r="T455" s="23"/>
      <c r="U455" s="24"/>
    </row>
    <row r="456" spans="1:21" s="42" customFormat="1" x14ac:dyDescent="0.2">
      <c r="A456" s="155" t="s">
        <v>34</v>
      </c>
      <c r="B456" s="151">
        <v>591018</v>
      </c>
      <c r="C456" s="153" t="s">
        <v>838</v>
      </c>
      <c r="D456" s="152" t="s">
        <v>463</v>
      </c>
      <c r="E456" s="153" t="s">
        <v>19</v>
      </c>
      <c r="F456" s="163">
        <v>8.5</v>
      </c>
      <c r="G456" s="92">
        <v>22.27</v>
      </c>
      <c r="H456" s="92">
        <v>11.48</v>
      </c>
      <c r="I456" s="230">
        <f t="shared" si="80"/>
        <v>189.3</v>
      </c>
      <c r="J456" s="230">
        <f t="shared" si="81"/>
        <v>97.58</v>
      </c>
      <c r="K456" s="230">
        <f t="shared" si="82"/>
        <v>286.88</v>
      </c>
      <c r="O456" s="23"/>
      <c r="P456" s="25"/>
      <c r="Q456" s="23"/>
      <c r="R456" s="25"/>
      <c r="S456" s="23"/>
      <c r="T456" s="23"/>
      <c r="U456" s="24"/>
    </row>
    <row r="457" spans="1:21" s="42" customFormat="1" ht="25.5" x14ac:dyDescent="0.2">
      <c r="A457" s="150" t="s">
        <v>33</v>
      </c>
      <c r="B457" s="151">
        <v>100701</v>
      </c>
      <c r="C457" s="153" t="s">
        <v>839</v>
      </c>
      <c r="D457" s="152" t="s">
        <v>415</v>
      </c>
      <c r="E457" s="153" t="s">
        <v>19</v>
      </c>
      <c r="F457" s="154">
        <v>1.35</v>
      </c>
      <c r="G457" s="91">
        <v>575.97</v>
      </c>
      <c r="H457" s="91">
        <v>17.82</v>
      </c>
      <c r="I457" s="229">
        <f t="shared" si="80"/>
        <v>777.56</v>
      </c>
      <c r="J457" s="229">
        <f t="shared" si="81"/>
        <v>24.06</v>
      </c>
      <c r="K457" s="229">
        <f t="shared" si="82"/>
        <v>801.61999999999989</v>
      </c>
      <c r="O457" s="23"/>
      <c r="P457" s="25"/>
      <c r="Q457" s="23"/>
      <c r="R457" s="25"/>
      <c r="S457" s="23"/>
      <c r="T457" s="23"/>
      <c r="U457" s="24"/>
    </row>
    <row r="458" spans="1:21" s="42" customFormat="1" ht="25.5" x14ac:dyDescent="0.2">
      <c r="A458" s="150" t="s">
        <v>33</v>
      </c>
      <c r="B458" s="151">
        <v>100701</v>
      </c>
      <c r="C458" s="153" t="s">
        <v>840</v>
      </c>
      <c r="D458" s="152" t="s">
        <v>429</v>
      </c>
      <c r="E458" s="153" t="s">
        <v>19</v>
      </c>
      <c r="F458" s="154">
        <v>2.7</v>
      </c>
      <c r="G458" s="91">
        <v>575.97</v>
      </c>
      <c r="H458" s="91">
        <v>17.82</v>
      </c>
      <c r="I458" s="229">
        <f t="shared" si="80"/>
        <v>1555.12</v>
      </c>
      <c r="J458" s="229">
        <f t="shared" si="81"/>
        <v>48.11</v>
      </c>
      <c r="K458" s="229">
        <f t="shared" si="82"/>
        <v>1603.2299999999998</v>
      </c>
      <c r="O458" s="23"/>
      <c r="P458" s="25"/>
      <c r="Q458" s="23"/>
      <c r="R458" s="25"/>
      <c r="S458" s="23"/>
      <c r="T458" s="23"/>
      <c r="U458" s="24"/>
    </row>
    <row r="459" spans="1:21" s="42" customFormat="1" ht="15.75" customHeight="1" x14ac:dyDescent="0.2">
      <c r="A459" s="169"/>
      <c r="B459" s="170"/>
      <c r="C459" s="263" t="s">
        <v>672</v>
      </c>
      <c r="D459" s="267"/>
      <c r="E459" s="267"/>
      <c r="F459" s="267"/>
      <c r="G459" s="97"/>
      <c r="H459" s="97"/>
      <c r="I459" s="244">
        <f>SUM(I452:I458)</f>
        <v>3437.84</v>
      </c>
      <c r="J459" s="244">
        <f>SUM(J452:J458)</f>
        <v>955.54000000000008</v>
      </c>
      <c r="K459" s="244">
        <f>SUM(K452:K458)</f>
        <v>4393.38</v>
      </c>
      <c r="T459" s="23"/>
    </row>
    <row r="460" spans="1:21" s="42" customFormat="1" ht="15" customHeight="1" x14ac:dyDescent="0.2">
      <c r="A460" s="184"/>
      <c r="B460" s="171"/>
      <c r="C460" s="172" t="s">
        <v>674</v>
      </c>
      <c r="D460" s="160" t="s">
        <v>825</v>
      </c>
      <c r="E460" s="137"/>
      <c r="F460" s="138"/>
      <c r="G460" s="94"/>
      <c r="H460" s="94"/>
      <c r="I460" s="138"/>
      <c r="J460" s="138"/>
      <c r="K460" s="139"/>
      <c r="O460" s="56"/>
      <c r="P460" s="25"/>
      <c r="T460" s="23"/>
    </row>
    <row r="461" spans="1:21" s="42" customFormat="1" ht="15" customHeight="1" x14ac:dyDescent="0.2">
      <c r="A461" s="173"/>
      <c r="B461" s="218"/>
      <c r="C461" s="135" t="s">
        <v>675</v>
      </c>
      <c r="D461" s="160" t="s">
        <v>934</v>
      </c>
      <c r="E461" s="137"/>
      <c r="F461" s="138"/>
      <c r="G461" s="94"/>
      <c r="H461" s="94"/>
      <c r="I461" s="138"/>
      <c r="J461" s="138"/>
      <c r="K461" s="139"/>
      <c r="R461" s="25"/>
      <c r="T461" s="23"/>
    </row>
    <row r="462" spans="1:21" s="42" customFormat="1" x14ac:dyDescent="0.2">
      <c r="A462" s="215" t="s">
        <v>33</v>
      </c>
      <c r="B462" s="151">
        <v>101094</v>
      </c>
      <c r="C462" s="182" t="s">
        <v>885</v>
      </c>
      <c r="D462" s="152" t="s">
        <v>914</v>
      </c>
      <c r="E462" s="141" t="s">
        <v>11</v>
      </c>
      <c r="F462" s="154">
        <v>58</v>
      </c>
      <c r="G462" s="91">
        <v>139.34</v>
      </c>
      <c r="H462" s="91">
        <v>12.12</v>
      </c>
      <c r="I462" s="229">
        <f>ROUND((F462*G462),2)</f>
        <v>8081.72</v>
      </c>
      <c r="J462" s="229">
        <f>ROUND((F462*H462),2)</f>
        <v>702.96</v>
      </c>
      <c r="K462" s="229">
        <f>SUM(I462:J462)</f>
        <v>8784.68</v>
      </c>
      <c r="O462" s="23"/>
      <c r="P462" s="25"/>
      <c r="Q462" s="23"/>
      <c r="R462" s="25"/>
      <c r="S462" s="23"/>
      <c r="T462" s="23"/>
      <c r="U462" s="24"/>
    </row>
    <row r="463" spans="1:21" s="42" customFormat="1" ht="38.25" x14ac:dyDescent="0.2">
      <c r="A463" s="215" t="s">
        <v>194</v>
      </c>
      <c r="B463" s="151" t="s">
        <v>919</v>
      </c>
      <c r="C463" s="182" t="s">
        <v>937</v>
      </c>
      <c r="D463" s="152" t="s">
        <v>916</v>
      </c>
      <c r="E463" s="141" t="s">
        <v>19</v>
      </c>
      <c r="F463" s="154">
        <v>20</v>
      </c>
      <c r="G463" s="91">
        <v>18.579999999999998</v>
      </c>
      <c r="H463" s="91">
        <v>41.36</v>
      </c>
      <c r="I463" s="229">
        <f>ROUND((F463*G463),2)</f>
        <v>371.6</v>
      </c>
      <c r="J463" s="229">
        <f>ROUND((F463*H463),2)</f>
        <v>827.2</v>
      </c>
      <c r="K463" s="229">
        <f>SUM(I463:J463)</f>
        <v>1198.8000000000002</v>
      </c>
      <c r="O463" s="23"/>
      <c r="P463" s="25"/>
      <c r="Q463" s="23"/>
      <c r="R463" s="25"/>
      <c r="S463" s="23"/>
      <c r="T463" s="23"/>
      <c r="U463" s="24"/>
    </row>
    <row r="464" spans="1:21" s="42" customFormat="1" ht="15" customHeight="1" x14ac:dyDescent="0.2">
      <c r="A464" s="179"/>
      <c r="B464" s="219"/>
      <c r="C464" s="135" t="s">
        <v>913</v>
      </c>
      <c r="D464" s="160" t="s">
        <v>941</v>
      </c>
      <c r="E464" s="137"/>
      <c r="F464" s="138"/>
      <c r="G464" s="94"/>
      <c r="H464" s="94"/>
      <c r="I464" s="138"/>
      <c r="J464" s="138"/>
      <c r="K464" s="139"/>
      <c r="R464" s="25"/>
      <c r="T464" s="23"/>
    </row>
    <row r="465" spans="1:21" s="42" customFormat="1" ht="38.25" x14ac:dyDescent="0.2">
      <c r="A465" s="215" t="s">
        <v>194</v>
      </c>
      <c r="B465" s="151" t="s">
        <v>922</v>
      </c>
      <c r="C465" s="153" t="s">
        <v>928</v>
      </c>
      <c r="D465" s="152" t="s">
        <v>918</v>
      </c>
      <c r="E465" s="141" t="s">
        <v>11</v>
      </c>
      <c r="F465" s="154">
        <v>35</v>
      </c>
      <c r="G465" s="91">
        <v>891.71</v>
      </c>
      <c r="H465" s="91">
        <v>67.12</v>
      </c>
      <c r="I465" s="229">
        <f t="shared" ref="I465:I470" si="83">ROUND((F465*G465),2)</f>
        <v>31209.85</v>
      </c>
      <c r="J465" s="229">
        <f t="shared" ref="J465:J470" si="84">ROUND((F465*H465),2)</f>
        <v>2349.1999999999998</v>
      </c>
      <c r="K465" s="229">
        <f t="shared" ref="K465:K470" si="85">SUM(I465:J465)</f>
        <v>33559.049999999996</v>
      </c>
      <c r="O465" s="23"/>
      <c r="P465" s="25"/>
      <c r="Q465" s="23"/>
      <c r="R465" s="25"/>
      <c r="S465" s="23"/>
      <c r="T465" s="23"/>
      <c r="U465" s="24"/>
    </row>
    <row r="466" spans="1:21" s="42" customFormat="1" x14ac:dyDescent="0.2">
      <c r="A466" s="215" t="s">
        <v>33</v>
      </c>
      <c r="B466" s="151">
        <v>100874</v>
      </c>
      <c r="C466" s="153" t="s">
        <v>929</v>
      </c>
      <c r="D466" s="152" t="s">
        <v>912</v>
      </c>
      <c r="E466" s="141" t="s">
        <v>198</v>
      </c>
      <c r="F466" s="154">
        <v>2</v>
      </c>
      <c r="G466" s="91">
        <v>365.75</v>
      </c>
      <c r="H466" s="91">
        <v>23.34</v>
      </c>
      <c r="I466" s="229">
        <f t="shared" si="83"/>
        <v>731.5</v>
      </c>
      <c r="J466" s="229">
        <f t="shared" si="84"/>
        <v>46.68</v>
      </c>
      <c r="K466" s="229">
        <f t="shared" si="85"/>
        <v>778.18</v>
      </c>
      <c r="O466" s="23"/>
      <c r="P466" s="25"/>
      <c r="Q466" s="23"/>
      <c r="R466" s="25"/>
      <c r="S466" s="23"/>
      <c r="T466" s="23"/>
      <c r="U466" s="24"/>
    </row>
    <row r="467" spans="1:21" s="42" customFormat="1" ht="25.5" x14ac:dyDescent="0.2">
      <c r="A467" s="215" t="s">
        <v>33</v>
      </c>
      <c r="B467" s="151">
        <v>100868</v>
      </c>
      <c r="C467" s="153" t="s">
        <v>930</v>
      </c>
      <c r="D467" s="152" t="s">
        <v>920</v>
      </c>
      <c r="E467" s="141" t="s">
        <v>198</v>
      </c>
      <c r="F467" s="154">
        <v>4</v>
      </c>
      <c r="G467" s="91">
        <v>412.84</v>
      </c>
      <c r="H467" s="91">
        <v>21.73</v>
      </c>
      <c r="I467" s="229">
        <f t="shared" si="83"/>
        <v>1651.36</v>
      </c>
      <c r="J467" s="229">
        <f t="shared" si="84"/>
        <v>86.92</v>
      </c>
      <c r="K467" s="229">
        <f t="shared" si="85"/>
        <v>1738.28</v>
      </c>
      <c r="O467" s="23"/>
      <c r="P467" s="25"/>
      <c r="Q467" s="23"/>
      <c r="R467" s="25"/>
      <c r="S467" s="23"/>
      <c r="T467" s="23"/>
      <c r="U467" s="24"/>
    </row>
    <row r="468" spans="1:21" s="42" customFormat="1" ht="25.5" x14ac:dyDescent="0.2">
      <c r="A468" s="215" t="s">
        <v>33</v>
      </c>
      <c r="B468" s="151">
        <v>100867</v>
      </c>
      <c r="C468" s="153" t="s">
        <v>931</v>
      </c>
      <c r="D468" s="152" t="s">
        <v>921</v>
      </c>
      <c r="E468" s="141" t="s">
        <v>198</v>
      </c>
      <c r="F468" s="154">
        <v>2</v>
      </c>
      <c r="G468" s="91">
        <v>391.42</v>
      </c>
      <c r="H468" s="91">
        <v>24.99</v>
      </c>
      <c r="I468" s="229">
        <f t="shared" si="83"/>
        <v>782.84</v>
      </c>
      <c r="J468" s="229">
        <f t="shared" si="84"/>
        <v>49.98</v>
      </c>
      <c r="K468" s="229">
        <f t="shared" si="85"/>
        <v>832.82</v>
      </c>
      <c r="O468" s="23"/>
      <c r="P468" s="25"/>
      <c r="Q468" s="23"/>
      <c r="R468" s="25"/>
      <c r="S468" s="23"/>
      <c r="T468" s="23"/>
      <c r="U468" s="24"/>
    </row>
    <row r="469" spans="1:21" s="42" customFormat="1" x14ac:dyDescent="0.2">
      <c r="A469" s="215" t="s">
        <v>194</v>
      </c>
      <c r="B469" s="151" t="s">
        <v>923</v>
      </c>
      <c r="C469" s="153" t="s">
        <v>932</v>
      </c>
      <c r="D469" s="152" t="s">
        <v>924</v>
      </c>
      <c r="E469" s="141" t="s">
        <v>198</v>
      </c>
      <c r="F469" s="154">
        <v>2</v>
      </c>
      <c r="G469" s="91">
        <v>387.88</v>
      </c>
      <c r="H469" s="91">
        <v>29.2</v>
      </c>
      <c r="I469" s="229">
        <f t="shared" si="83"/>
        <v>775.76</v>
      </c>
      <c r="J469" s="229">
        <f t="shared" si="84"/>
        <v>58.4</v>
      </c>
      <c r="K469" s="229">
        <f t="shared" si="85"/>
        <v>834.16</v>
      </c>
      <c r="O469" s="23"/>
      <c r="P469" s="25"/>
      <c r="Q469" s="23"/>
      <c r="R469" s="25"/>
      <c r="S469" s="23"/>
      <c r="T469" s="23"/>
      <c r="U469" s="24"/>
    </row>
    <row r="470" spans="1:21" s="42" customFormat="1" ht="25.5" x14ac:dyDescent="0.2">
      <c r="A470" s="215" t="s">
        <v>985</v>
      </c>
      <c r="B470" s="151">
        <v>1325</v>
      </c>
      <c r="C470" s="153" t="s">
        <v>933</v>
      </c>
      <c r="D470" s="152" t="s">
        <v>986</v>
      </c>
      <c r="E470" s="141" t="s">
        <v>179</v>
      </c>
      <c r="F470" s="154">
        <v>3.82</v>
      </c>
      <c r="G470" s="91">
        <v>3.28</v>
      </c>
      <c r="H470" s="91">
        <v>2.46</v>
      </c>
      <c r="I470" s="229">
        <f t="shared" si="83"/>
        <v>12.53</v>
      </c>
      <c r="J470" s="229">
        <f t="shared" si="84"/>
        <v>9.4</v>
      </c>
      <c r="K470" s="229">
        <f t="shared" si="85"/>
        <v>21.93</v>
      </c>
      <c r="O470" s="23"/>
      <c r="P470" s="25"/>
      <c r="Q470" s="23"/>
      <c r="R470" s="25"/>
      <c r="S470" s="23"/>
      <c r="T470" s="23"/>
      <c r="U470" s="24"/>
    </row>
    <row r="471" spans="1:21" s="42" customFormat="1" ht="15" customHeight="1" x14ac:dyDescent="0.2">
      <c r="A471" s="179"/>
      <c r="B471" s="219"/>
      <c r="C471" s="135" t="s">
        <v>915</v>
      </c>
      <c r="D471" s="160" t="s">
        <v>926</v>
      </c>
      <c r="E471" s="137"/>
      <c r="F471" s="138"/>
      <c r="G471" s="94"/>
      <c r="H471" s="94"/>
      <c r="I471" s="138"/>
      <c r="J471" s="138"/>
      <c r="K471" s="139"/>
      <c r="R471" s="25"/>
      <c r="T471" s="23"/>
    </row>
    <row r="472" spans="1:21" s="42" customFormat="1" ht="25.5" x14ac:dyDescent="0.2">
      <c r="A472" s="215" t="s">
        <v>194</v>
      </c>
      <c r="B472" s="151" t="s">
        <v>938</v>
      </c>
      <c r="C472" s="182" t="s">
        <v>927</v>
      </c>
      <c r="D472" s="152" t="s">
        <v>925</v>
      </c>
      <c r="E472" s="141" t="s">
        <v>198</v>
      </c>
      <c r="F472" s="154">
        <v>2</v>
      </c>
      <c r="G472" s="91">
        <v>476.27</v>
      </c>
      <c r="H472" s="91">
        <v>9.7200000000000006</v>
      </c>
      <c r="I472" s="229">
        <f>ROUND((F472*G472),2)</f>
        <v>952.54</v>
      </c>
      <c r="J472" s="229">
        <f>ROUND((F472*H472),2)</f>
        <v>19.440000000000001</v>
      </c>
      <c r="K472" s="229">
        <f>SUM(I472:J472)</f>
        <v>971.98</v>
      </c>
      <c r="O472" s="23"/>
      <c r="P472" s="25"/>
      <c r="Q472" s="23"/>
      <c r="R472" s="25"/>
      <c r="S472" s="23"/>
      <c r="T472" s="23"/>
      <c r="U472" s="24"/>
    </row>
    <row r="473" spans="1:21" s="42" customFormat="1" x14ac:dyDescent="0.2">
      <c r="A473" s="216"/>
      <c r="B473" s="217"/>
      <c r="C473" s="263" t="s">
        <v>676</v>
      </c>
      <c r="D473" s="267"/>
      <c r="E473" s="267"/>
      <c r="F473" s="267"/>
      <c r="G473" s="97"/>
      <c r="H473" s="97"/>
      <c r="I473" s="228">
        <f>SUM(I462:I472)</f>
        <v>44569.7</v>
      </c>
      <c r="J473" s="228">
        <f>SUM(J462:J472)</f>
        <v>4150.1799999999985</v>
      </c>
      <c r="K473" s="228">
        <f>SUM(K462:K472)</f>
        <v>48719.880000000005</v>
      </c>
      <c r="T473" s="23"/>
    </row>
    <row r="474" spans="1:21" s="42" customFormat="1" ht="15" customHeight="1" x14ac:dyDescent="0.2">
      <c r="A474" s="184"/>
      <c r="B474" s="171"/>
      <c r="C474" s="172" t="s">
        <v>826</v>
      </c>
      <c r="D474" s="160" t="s">
        <v>118</v>
      </c>
      <c r="E474" s="137"/>
      <c r="F474" s="138"/>
      <c r="G474" s="94"/>
      <c r="H474" s="94"/>
      <c r="I474" s="138"/>
      <c r="J474" s="138"/>
      <c r="K474" s="139"/>
      <c r="O474" s="56"/>
      <c r="P474" s="25"/>
      <c r="T474" s="23"/>
    </row>
    <row r="475" spans="1:21" s="42" customFormat="1" ht="15" customHeight="1" x14ac:dyDescent="0.2">
      <c r="A475" s="173"/>
      <c r="B475" s="218"/>
      <c r="C475" s="135" t="s">
        <v>827</v>
      </c>
      <c r="D475" s="160" t="s">
        <v>190</v>
      </c>
      <c r="E475" s="137"/>
      <c r="F475" s="138"/>
      <c r="G475" s="94"/>
      <c r="H475" s="94"/>
      <c r="I475" s="138"/>
      <c r="J475" s="138"/>
      <c r="K475" s="139"/>
      <c r="R475" s="25"/>
      <c r="T475" s="23"/>
    </row>
    <row r="476" spans="1:21" s="42" customFormat="1" ht="25.5" x14ac:dyDescent="0.2">
      <c r="A476" s="215" t="s">
        <v>33</v>
      </c>
      <c r="B476" s="151">
        <v>88495</v>
      </c>
      <c r="C476" s="182" t="s">
        <v>863</v>
      </c>
      <c r="D476" s="152" t="s">
        <v>513</v>
      </c>
      <c r="E476" s="141" t="s">
        <v>19</v>
      </c>
      <c r="F476" s="154">
        <v>11.57</v>
      </c>
      <c r="G476" s="91">
        <v>7.09</v>
      </c>
      <c r="H476" s="91">
        <v>5.8</v>
      </c>
      <c r="I476" s="229">
        <f>ROUND((F476*G476),2)</f>
        <v>82.03</v>
      </c>
      <c r="J476" s="229">
        <f>ROUND((F476*H476),2)</f>
        <v>67.11</v>
      </c>
      <c r="K476" s="229">
        <f>SUM(I476:J476)</f>
        <v>149.13999999999999</v>
      </c>
      <c r="O476" s="23"/>
      <c r="P476" s="25"/>
      <c r="Q476" s="23"/>
      <c r="R476" s="25"/>
      <c r="S476" s="23"/>
      <c r="T476" s="23"/>
      <c r="U476" s="24"/>
    </row>
    <row r="477" spans="1:21" s="42" customFormat="1" ht="15" customHeight="1" x14ac:dyDescent="0.2">
      <c r="A477" s="150" t="s">
        <v>33</v>
      </c>
      <c r="B477" s="213">
        <v>88485</v>
      </c>
      <c r="C477" s="182" t="s">
        <v>864</v>
      </c>
      <c r="D477" s="152" t="s">
        <v>210</v>
      </c>
      <c r="E477" s="153" t="s">
        <v>19</v>
      </c>
      <c r="F477" s="154">
        <f>F189+F190-(F197/1.1)</f>
        <v>723.37</v>
      </c>
      <c r="G477" s="91">
        <v>0.97</v>
      </c>
      <c r="H477" s="91">
        <v>1.52</v>
      </c>
      <c r="I477" s="229">
        <f>ROUND((F477*G477),2)</f>
        <v>701.67</v>
      </c>
      <c r="J477" s="229">
        <f>ROUND((F477*H477),2)</f>
        <v>1099.52</v>
      </c>
      <c r="K477" s="229">
        <f>SUM(I477:J477)</f>
        <v>1801.19</v>
      </c>
      <c r="O477" s="23"/>
      <c r="P477" s="25"/>
      <c r="Q477" s="23"/>
      <c r="R477" s="25"/>
      <c r="S477" s="23"/>
      <c r="T477" s="23"/>
      <c r="U477" s="24"/>
    </row>
    <row r="478" spans="1:21" s="42" customFormat="1" ht="25.5" x14ac:dyDescent="0.2">
      <c r="A478" s="215" t="s">
        <v>33</v>
      </c>
      <c r="B478" s="220">
        <v>88489</v>
      </c>
      <c r="C478" s="182" t="s">
        <v>865</v>
      </c>
      <c r="D478" s="144" t="s">
        <v>987</v>
      </c>
      <c r="E478" s="153" t="s">
        <v>19</v>
      </c>
      <c r="F478" s="154">
        <f>F477+F476</f>
        <v>734.94</v>
      </c>
      <c r="G478" s="91">
        <v>11.56</v>
      </c>
      <c r="H478" s="91">
        <v>4.72</v>
      </c>
      <c r="I478" s="229">
        <f>ROUND((F478*G478),2)</f>
        <v>8495.91</v>
      </c>
      <c r="J478" s="229">
        <f>ROUND((F478*H478),2)</f>
        <v>3468.92</v>
      </c>
      <c r="K478" s="229">
        <f>SUM(I478:J478)</f>
        <v>11964.83</v>
      </c>
      <c r="O478" s="23"/>
      <c r="P478" s="47"/>
      <c r="Q478" s="23"/>
      <c r="R478" s="25"/>
      <c r="S478" s="23"/>
      <c r="T478" s="23"/>
      <c r="U478" s="24"/>
    </row>
    <row r="479" spans="1:21" s="42" customFormat="1" ht="15" customHeight="1" x14ac:dyDescent="0.2">
      <c r="A479" s="215" t="s">
        <v>34</v>
      </c>
      <c r="B479" s="220">
        <v>141120</v>
      </c>
      <c r="C479" s="182" t="s">
        <v>908</v>
      </c>
      <c r="D479" s="144" t="s">
        <v>909</v>
      </c>
      <c r="E479" s="153" t="s">
        <v>19</v>
      </c>
      <c r="F479" s="154">
        <v>310.06</v>
      </c>
      <c r="G479" s="91">
        <v>1.19</v>
      </c>
      <c r="H479" s="91">
        <v>13.75</v>
      </c>
      <c r="I479" s="229">
        <f>ROUND((F479*G479),2)</f>
        <v>368.97</v>
      </c>
      <c r="J479" s="229">
        <f>ROUND((F479*H479),2)</f>
        <v>4263.33</v>
      </c>
      <c r="K479" s="229">
        <f>SUM(I479:J479)</f>
        <v>4632.3</v>
      </c>
      <c r="O479" s="23"/>
      <c r="P479" s="25"/>
      <c r="Q479" s="23"/>
      <c r="R479" s="25"/>
      <c r="S479" s="23"/>
      <c r="T479" s="23"/>
      <c r="U479" s="24"/>
    </row>
    <row r="480" spans="1:21" s="42" customFormat="1" ht="15" customHeight="1" x14ac:dyDescent="0.2">
      <c r="A480" s="179"/>
      <c r="B480" s="219"/>
      <c r="C480" s="135" t="s">
        <v>866</v>
      </c>
      <c r="D480" s="160" t="s">
        <v>821</v>
      </c>
      <c r="E480" s="221"/>
      <c r="F480" s="222"/>
      <c r="G480" s="103"/>
      <c r="H480" s="103"/>
      <c r="I480" s="222"/>
      <c r="J480" s="222"/>
      <c r="K480" s="240"/>
      <c r="R480" s="25"/>
      <c r="T480" s="23"/>
    </row>
    <row r="481" spans="1:21" s="42" customFormat="1" ht="15" customHeight="1" x14ac:dyDescent="0.2">
      <c r="A481" s="150" t="s">
        <v>33</v>
      </c>
      <c r="B481" s="213">
        <v>88484</v>
      </c>
      <c r="C481" s="182" t="s">
        <v>867</v>
      </c>
      <c r="D481" s="145" t="s">
        <v>159</v>
      </c>
      <c r="E481" s="141" t="s">
        <v>19</v>
      </c>
      <c r="F481" s="154">
        <f>F205</f>
        <v>12</v>
      </c>
      <c r="G481" s="91">
        <v>1.63</v>
      </c>
      <c r="H481" s="91">
        <v>1.28</v>
      </c>
      <c r="I481" s="229">
        <f>ROUND((F481*G481),2)</f>
        <v>19.559999999999999</v>
      </c>
      <c r="J481" s="229">
        <f>ROUND((F481*H481),2)</f>
        <v>15.36</v>
      </c>
      <c r="K481" s="229">
        <f>SUM(I481:J481)</f>
        <v>34.92</v>
      </c>
      <c r="O481" s="23"/>
      <c r="P481" s="25"/>
      <c r="Q481" s="23"/>
      <c r="R481" s="25"/>
      <c r="S481" s="23"/>
      <c r="T481" s="23"/>
      <c r="U481" s="24"/>
    </row>
    <row r="482" spans="1:21" s="42" customFormat="1" ht="15" customHeight="1" x14ac:dyDescent="0.2">
      <c r="A482" s="215" t="s">
        <v>33</v>
      </c>
      <c r="B482" s="220">
        <v>88488</v>
      </c>
      <c r="C482" s="182" t="s">
        <v>868</v>
      </c>
      <c r="D482" s="144" t="s">
        <v>992</v>
      </c>
      <c r="E482" s="141" t="s">
        <v>19</v>
      </c>
      <c r="F482" s="154">
        <f>F481</f>
        <v>12</v>
      </c>
      <c r="G482" s="91">
        <v>11.87</v>
      </c>
      <c r="H482" s="91">
        <v>6.12</v>
      </c>
      <c r="I482" s="229">
        <f>ROUND((F482*G482),2)</f>
        <v>142.44</v>
      </c>
      <c r="J482" s="229">
        <f>ROUND((F482*H482),2)</f>
        <v>73.44</v>
      </c>
      <c r="K482" s="229">
        <f>SUM(I482:J482)</f>
        <v>215.88</v>
      </c>
      <c r="O482" s="23"/>
      <c r="P482" s="25"/>
      <c r="Q482" s="23"/>
      <c r="R482" s="25"/>
      <c r="S482" s="23"/>
      <c r="T482" s="23"/>
      <c r="U482" s="24"/>
    </row>
    <row r="483" spans="1:21" s="42" customFormat="1" x14ac:dyDescent="0.2">
      <c r="A483" s="215" t="s">
        <v>33</v>
      </c>
      <c r="B483" s="220">
        <v>102193</v>
      </c>
      <c r="C483" s="182" t="s">
        <v>881</v>
      </c>
      <c r="D483" s="144" t="s">
        <v>419</v>
      </c>
      <c r="E483" s="141" t="s">
        <v>19</v>
      </c>
      <c r="F483" s="154">
        <f>F149+F151</f>
        <v>66.03</v>
      </c>
      <c r="G483" s="91">
        <v>0.98</v>
      </c>
      <c r="H483" s="91">
        <v>1.06</v>
      </c>
      <c r="I483" s="229">
        <f>ROUND((F483*G483),2)</f>
        <v>64.709999999999994</v>
      </c>
      <c r="J483" s="229">
        <f>ROUND((F483*H483),2)</f>
        <v>69.989999999999995</v>
      </c>
      <c r="K483" s="229">
        <f>SUM(I483:J483)</f>
        <v>134.69999999999999</v>
      </c>
      <c r="O483" s="23"/>
      <c r="P483" s="25"/>
      <c r="Q483" s="23"/>
      <c r="R483" s="25"/>
      <c r="S483" s="23"/>
      <c r="T483" s="23"/>
      <c r="U483" s="24"/>
    </row>
    <row r="484" spans="1:21" s="42" customFormat="1" x14ac:dyDescent="0.2">
      <c r="A484" s="215" t="s">
        <v>33</v>
      </c>
      <c r="B484" s="220">
        <v>102197</v>
      </c>
      <c r="C484" s="182" t="s">
        <v>882</v>
      </c>
      <c r="D484" s="144" t="s">
        <v>420</v>
      </c>
      <c r="E484" s="141" t="s">
        <v>19</v>
      </c>
      <c r="F484" s="154">
        <f>F483+13.5</f>
        <v>79.53</v>
      </c>
      <c r="G484" s="91">
        <v>26.54</v>
      </c>
      <c r="H484" s="91">
        <v>5.44</v>
      </c>
      <c r="I484" s="229">
        <f>ROUND((F484*G484),2)</f>
        <v>2110.73</v>
      </c>
      <c r="J484" s="229">
        <f>ROUND((F484*H484),2)</f>
        <v>432.64</v>
      </c>
      <c r="K484" s="229">
        <f>SUM(I484:J484)</f>
        <v>2543.37</v>
      </c>
      <c r="O484" s="23"/>
      <c r="P484" s="25"/>
      <c r="Q484" s="23"/>
      <c r="R484" s="25"/>
      <c r="S484" s="23"/>
      <c r="T484" s="23"/>
      <c r="U484" s="24"/>
    </row>
    <row r="485" spans="1:21" s="42" customFormat="1" ht="25.5" x14ac:dyDescent="0.2">
      <c r="A485" s="215" t="s">
        <v>33</v>
      </c>
      <c r="B485" s="220">
        <v>102209</v>
      </c>
      <c r="C485" s="182" t="s">
        <v>883</v>
      </c>
      <c r="D485" s="144" t="s">
        <v>884</v>
      </c>
      <c r="E485" s="141" t="s">
        <v>19</v>
      </c>
      <c r="F485" s="154">
        <f>ROUND(2*F484,)</f>
        <v>159</v>
      </c>
      <c r="G485" s="91">
        <v>4.1500000000000004</v>
      </c>
      <c r="H485" s="91">
        <v>3.68</v>
      </c>
      <c r="I485" s="229">
        <f>ROUND((F485*G485),2)</f>
        <v>659.85</v>
      </c>
      <c r="J485" s="229">
        <f>ROUND((F485*H485),2)</f>
        <v>585.12</v>
      </c>
      <c r="K485" s="229">
        <f>SUM(I485:J485)</f>
        <v>1244.97</v>
      </c>
      <c r="O485" s="23"/>
      <c r="P485" s="25"/>
      <c r="Q485" s="23"/>
      <c r="R485" s="25"/>
      <c r="S485" s="23"/>
      <c r="T485" s="23"/>
      <c r="U485" s="24"/>
    </row>
    <row r="486" spans="1:21" s="42" customFormat="1" ht="15" customHeight="1" x14ac:dyDescent="0.2">
      <c r="A486" s="179"/>
      <c r="B486" s="219"/>
      <c r="C486" s="135" t="s">
        <v>869</v>
      </c>
      <c r="D486" s="160" t="s">
        <v>880</v>
      </c>
      <c r="E486" s="137"/>
      <c r="F486" s="138"/>
      <c r="G486" s="94"/>
      <c r="H486" s="94"/>
      <c r="I486" s="138"/>
      <c r="J486" s="138"/>
      <c r="K486" s="139"/>
      <c r="R486" s="25"/>
      <c r="T486" s="23"/>
    </row>
    <row r="487" spans="1:21" s="42" customFormat="1" ht="15" customHeight="1" x14ac:dyDescent="0.2">
      <c r="A487" s="215" t="s">
        <v>33</v>
      </c>
      <c r="B487" s="220">
        <v>100717</v>
      </c>
      <c r="C487" s="182" t="s">
        <v>870</v>
      </c>
      <c r="D487" s="144" t="s">
        <v>345</v>
      </c>
      <c r="E487" s="141" t="s">
        <v>19</v>
      </c>
      <c r="F487" s="154">
        <v>75.489999999999995</v>
      </c>
      <c r="G487" s="91">
        <v>3.4</v>
      </c>
      <c r="H487" s="91">
        <v>5.79</v>
      </c>
      <c r="I487" s="229">
        <f>ROUND((F487*G487),2)</f>
        <v>256.67</v>
      </c>
      <c r="J487" s="229">
        <f>ROUND((F487*H487),2)</f>
        <v>437.09</v>
      </c>
      <c r="K487" s="229">
        <f>SUM(I487:J487)</f>
        <v>693.76</v>
      </c>
      <c r="O487" s="23"/>
      <c r="P487" s="25"/>
      <c r="Q487" s="23"/>
      <c r="R487" s="25"/>
      <c r="S487" s="23"/>
      <c r="T487" s="23"/>
      <c r="U487" s="24"/>
    </row>
    <row r="488" spans="1:21" s="42" customFormat="1" ht="25.5" x14ac:dyDescent="0.2">
      <c r="A488" s="215" t="s">
        <v>33</v>
      </c>
      <c r="B488" s="220">
        <v>100722</v>
      </c>
      <c r="C488" s="182" t="s">
        <v>871</v>
      </c>
      <c r="D488" s="144" t="s">
        <v>422</v>
      </c>
      <c r="E488" s="141" t="s">
        <v>19</v>
      </c>
      <c r="F488" s="154">
        <f>F487/2</f>
        <v>37.744999999999997</v>
      </c>
      <c r="G488" s="91">
        <v>9.15</v>
      </c>
      <c r="H488" s="91">
        <v>13.16</v>
      </c>
      <c r="I488" s="229">
        <f>ROUND((F488*G488),2)</f>
        <v>345.37</v>
      </c>
      <c r="J488" s="229">
        <f>ROUND((F488*H488),2)</f>
        <v>496.72</v>
      </c>
      <c r="K488" s="229">
        <f>SUM(I488:J488)</f>
        <v>842.09</v>
      </c>
      <c r="O488" s="23"/>
      <c r="P488" s="25"/>
      <c r="Q488" s="23"/>
      <c r="R488" s="25"/>
      <c r="S488" s="23"/>
      <c r="T488" s="23"/>
      <c r="U488" s="24"/>
    </row>
    <row r="489" spans="1:21" s="42" customFormat="1" ht="25.5" x14ac:dyDescent="0.2">
      <c r="A489" s="215" t="s">
        <v>33</v>
      </c>
      <c r="B489" s="220">
        <v>100727</v>
      </c>
      <c r="C489" s="182" t="s">
        <v>872</v>
      </c>
      <c r="D489" s="144" t="s">
        <v>346</v>
      </c>
      <c r="E489" s="141" t="s">
        <v>19</v>
      </c>
      <c r="F489" s="154">
        <v>54.56</v>
      </c>
      <c r="G489" s="91">
        <v>25.26</v>
      </c>
      <c r="H489" s="91">
        <v>1.33</v>
      </c>
      <c r="I489" s="229">
        <f>ROUND((F489*G489),2)</f>
        <v>1378.19</v>
      </c>
      <c r="J489" s="229">
        <f>ROUND((F489*H489),2)</f>
        <v>72.56</v>
      </c>
      <c r="K489" s="229">
        <f>SUM(I489:J489)</f>
        <v>1450.75</v>
      </c>
      <c r="O489" s="23"/>
      <c r="P489" s="25"/>
      <c r="Q489" s="23"/>
      <c r="R489" s="25"/>
      <c r="S489" s="23"/>
      <c r="T489" s="23"/>
      <c r="U489" s="24"/>
    </row>
    <row r="490" spans="1:21" s="42" customFormat="1" ht="38.25" x14ac:dyDescent="0.2">
      <c r="A490" s="215" t="s">
        <v>33</v>
      </c>
      <c r="B490" s="220">
        <v>100757</v>
      </c>
      <c r="C490" s="182" t="s">
        <v>873</v>
      </c>
      <c r="D490" s="144" t="s">
        <v>809</v>
      </c>
      <c r="E490" s="141" t="s">
        <v>19</v>
      </c>
      <c r="F490" s="154">
        <f>2*(F487+F489)</f>
        <v>260.10000000000002</v>
      </c>
      <c r="G490" s="91">
        <v>43.82</v>
      </c>
      <c r="H490" s="91">
        <v>2.8</v>
      </c>
      <c r="I490" s="229">
        <f>ROUND((F490*G490),2)</f>
        <v>11397.58</v>
      </c>
      <c r="J490" s="229">
        <f>ROUND((F490*H490),2)</f>
        <v>728.28</v>
      </c>
      <c r="K490" s="229">
        <f>SUM(I490:J490)</f>
        <v>12125.86</v>
      </c>
      <c r="O490" s="23"/>
      <c r="P490" s="25"/>
      <c r="Q490" s="23"/>
      <c r="R490" s="25"/>
      <c r="S490" s="23"/>
      <c r="T490" s="23"/>
      <c r="U490" s="24"/>
    </row>
    <row r="491" spans="1:21" s="42" customFormat="1" ht="15" customHeight="1" x14ac:dyDescent="0.2">
      <c r="A491" s="179"/>
      <c r="B491" s="219"/>
      <c r="C491" s="135" t="s">
        <v>874</v>
      </c>
      <c r="D491" s="160" t="s">
        <v>810</v>
      </c>
      <c r="E491" s="137"/>
      <c r="F491" s="138"/>
      <c r="G491" s="94"/>
      <c r="H491" s="94"/>
      <c r="I491" s="138"/>
      <c r="J491" s="138"/>
      <c r="K491" s="139"/>
      <c r="R491" s="25"/>
      <c r="T491" s="23"/>
    </row>
    <row r="492" spans="1:21" s="42" customFormat="1" ht="15" customHeight="1" x14ac:dyDescent="0.2">
      <c r="A492" s="215" t="s">
        <v>33</v>
      </c>
      <c r="B492" s="220">
        <v>100717</v>
      </c>
      <c r="C492" s="141" t="s">
        <v>875</v>
      </c>
      <c r="D492" s="144" t="s">
        <v>418</v>
      </c>
      <c r="E492" s="141" t="s">
        <v>19</v>
      </c>
      <c r="F492" s="143">
        <f>ROUND(3*F228+3*F251+3*21.94+2*8.5,2)</f>
        <v>273.64999999999998</v>
      </c>
      <c r="G492" s="95">
        <v>3.4</v>
      </c>
      <c r="H492" s="95">
        <v>5.79</v>
      </c>
      <c r="I492" s="236">
        <f t="shared" ref="I492:I497" si="86">ROUND((F492*G492),2)</f>
        <v>930.41</v>
      </c>
      <c r="J492" s="236">
        <f t="shared" ref="J492:J497" si="87">ROUND((F492*H492),2)</f>
        <v>1584.43</v>
      </c>
      <c r="K492" s="236">
        <f t="shared" ref="K492:K497" si="88">SUM(I492:J492)</f>
        <v>2514.84</v>
      </c>
      <c r="O492" s="23"/>
      <c r="P492" s="25"/>
      <c r="Q492" s="23"/>
      <c r="R492" s="25"/>
      <c r="S492" s="23"/>
      <c r="T492" s="23"/>
      <c r="U492" s="24"/>
    </row>
    <row r="493" spans="1:21" s="42" customFormat="1" ht="25.5" x14ac:dyDescent="0.2">
      <c r="A493" s="215" t="s">
        <v>33</v>
      </c>
      <c r="B493" s="220">
        <v>100722</v>
      </c>
      <c r="C493" s="141" t="s">
        <v>876</v>
      </c>
      <c r="D493" s="144" t="s">
        <v>417</v>
      </c>
      <c r="E493" s="141" t="s">
        <v>19</v>
      </c>
      <c r="F493" s="143">
        <f>ROUND(3*SUM(F229:F233)+2*F234+3*SUM(F235:F237)+2*F243+3*F252+2*SUM(F253:F254)+2*SUM(F256:F258),0) +F492/2</f>
        <v>326.82499999999999</v>
      </c>
      <c r="G493" s="95">
        <v>9.15</v>
      </c>
      <c r="H493" s="95">
        <v>13.16</v>
      </c>
      <c r="I493" s="236">
        <f t="shared" si="86"/>
        <v>2990.45</v>
      </c>
      <c r="J493" s="236">
        <f t="shared" si="87"/>
        <v>4301.0200000000004</v>
      </c>
      <c r="K493" s="236">
        <f t="shared" si="88"/>
        <v>7291.47</v>
      </c>
      <c r="O493" s="23"/>
      <c r="P493" s="25"/>
      <c r="Q493" s="23"/>
      <c r="R493" s="25"/>
      <c r="S493" s="23"/>
      <c r="T493" s="23"/>
      <c r="U493" s="24"/>
    </row>
    <row r="494" spans="1:21" s="42" customFormat="1" ht="38.25" x14ac:dyDescent="0.2">
      <c r="A494" s="215" t="s">
        <v>33</v>
      </c>
      <c r="B494" s="220">
        <v>100742</v>
      </c>
      <c r="C494" s="141" t="s">
        <v>877</v>
      </c>
      <c r="D494" s="144" t="s">
        <v>421</v>
      </c>
      <c r="E494" s="141" t="s">
        <v>19</v>
      </c>
      <c r="F494" s="143">
        <f>2*(ROUND(3*SUM(F229:F233)+2*F234+3*SUM(F235:F237)+2*F243+3*F252+2*SUM(F253:F254)+2*SUM(F256:F258),0)+F492)</f>
        <v>927.3</v>
      </c>
      <c r="G494" s="95">
        <v>9.83</v>
      </c>
      <c r="H494" s="95">
        <v>13.03</v>
      </c>
      <c r="I494" s="236">
        <f t="shared" si="86"/>
        <v>9115.36</v>
      </c>
      <c r="J494" s="236">
        <f t="shared" si="87"/>
        <v>12082.72</v>
      </c>
      <c r="K494" s="236">
        <f t="shared" si="88"/>
        <v>21198.080000000002</v>
      </c>
      <c r="O494" s="23"/>
      <c r="P494" s="25"/>
      <c r="Q494" s="23"/>
      <c r="R494" s="25"/>
      <c r="S494" s="23"/>
      <c r="T494" s="23"/>
      <c r="U494" s="24"/>
    </row>
    <row r="495" spans="1:21" s="42" customFormat="1" x14ac:dyDescent="0.2">
      <c r="A495" s="215" t="s">
        <v>33</v>
      </c>
      <c r="B495" s="220">
        <v>102193</v>
      </c>
      <c r="C495" s="141" t="s">
        <v>878</v>
      </c>
      <c r="D495" s="144" t="s">
        <v>419</v>
      </c>
      <c r="E495" s="141" t="s">
        <v>19</v>
      </c>
      <c r="F495" s="154">
        <f>ROUND((3*F242*0.9*2.1)+(3*F244*0.8*2.1),2)+3.78</f>
        <v>24.57</v>
      </c>
      <c r="G495" s="91">
        <v>0.98</v>
      </c>
      <c r="H495" s="91">
        <v>1.06</v>
      </c>
      <c r="I495" s="229">
        <f t="shared" si="86"/>
        <v>24.08</v>
      </c>
      <c r="J495" s="229">
        <f t="shared" si="87"/>
        <v>26.04</v>
      </c>
      <c r="K495" s="229">
        <f t="shared" si="88"/>
        <v>50.12</v>
      </c>
      <c r="O495" s="23"/>
      <c r="P495" s="25"/>
      <c r="Q495" s="23"/>
      <c r="R495" s="25"/>
      <c r="S495" s="23"/>
      <c r="T495" s="23"/>
      <c r="U495" s="24"/>
    </row>
    <row r="496" spans="1:21" s="42" customFormat="1" x14ac:dyDescent="0.2">
      <c r="A496" s="215" t="s">
        <v>33</v>
      </c>
      <c r="B496" s="220">
        <v>102197</v>
      </c>
      <c r="C496" s="141" t="s">
        <v>879</v>
      </c>
      <c r="D496" s="144" t="s">
        <v>420</v>
      </c>
      <c r="E496" s="141" t="s">
        <v>19</v>
      </c>
      <c r="F496" s="154">
        <f>F495</f>
        <v>24.57</v>
      </c>
      <c r="G496" s="91">
        <v>26.54</v>
      </c>
      <c r="H496" s="91">
        <v>5.44</v>
      </c>
      <c r="I496" s="229">
        <f t="shared" si="86"/>
        <v>652.09</v>
      </c>
      <c r="J496" s="229">
        <f t="shared" si="87"/>
        <v>133.66</v>
      </c>
      <c r="K496" s="229">
        <f t="shared" si="88"/>
        <v>785.75</v>
      </c>
      <c r="O496" s="23"/>
      <c r="P496" s="25"/>
      <c r="Q496" s="23"/>
      <c r="R496" s="25"/>
      <c r="S496" s="23"/>
      <c r="T496" s="23"/>
      <c r="U496" s="24"/>
    </row>
    <row r="497" spans="1:21" s="42" customFormat="1" ht="25.5" x14ac:dyDescent="0.2">
      <c r="A497" s="215" t="s">
        <v>33</v>
      </c>
      <c r="B497" s="220">
        <v>102209</v>
      </c>
      <c r="C497" s="141" t="s">
        <v>904</v>
      </c>
      <c r="D497" s="144" t="s">
        <v>884</v>
      </c>
      <c r="E497" s="141" t="s">
        <v>19</v>
      </c>
      <c r="F497" s="154">
        <f>ROUND(2*F496,)</f>
        <v>49</v>
      </c>
      <c r="G497" s="91">
        <v>4.1500000000000004</v>
      </c>
      <c r="H497" s="91">
        <v>3.68</v>
      </c>
      <c r="I497" s="229">
        <f t="shared" si="86"/>
        <v>203.35</v>
      </c>
      <c r="J497" s="229">
        <f t="shared" si="87"/>
        <v>180.32</v>
      </c>
      <c r="K497" s="229">
        <f t="shared" si="88"/>
        <v>383.66999999999996</v>
      </c>
      <c r="O497" s="23"/>
      <c r="P497" s="25"/>
      <c r="Q497" s="23"/>
      <c r="R497" s="25"/>
      <c r="S497" s="23"/>
      <c r="T497" s="23"/>
      <c r="U497" s="24"/>
    </row>
    <row r="498" spans="1:21" s="42" customFormat="1" ht="15.75" customHeight="1" x14ac:dyDescent="0.2">
      <c r="A498" s="169"/>
      <c r="B498" s="170"/>
      <c r="C498" s="263" t="s">
        <v>673</v>
      </c>
      <c r="D498" s="267"/>
      <c r="E498" s="267"/>
      <c r="F498" s="267"/>
      <c r="G498" s="97"/>
      <c r="H498" s="242"/>
      <c r="I498" s="244">
        <f>SUM(I476:I497)</f>
        <v>39939.42</v>
      </c>
      <c r="J498" s="244">
        <f>SUM(J476:J497)</f>
        <v>30118.27</v>
      </c>
      <c r="K498" s="244">
        <f>SUM(K476:K497)</f>
        <v>70057.689999999988</v>
      </c>
      <c r="T498" s="23"/>
    </row>
    <row r="499" spans="1:21" s="42" customFormat="1" x14ac:dyDescent="0.2">
      <c r="A499" s="158"/>
      <c r="B499" s="159"/>
      <c r="C499" s="135" t="s">
        <v>905</v>
      </c>
      <c r="D499" s="223" t="s">
        <v>49</v>
      </c>
      <c r="E499" s="137"/>
      <c r="F499" s="138"/>
      <c r="G499" s="94"/>
      <c r="H499" s="94"/>
      <c r="I499" s="138"/>
      <c r="J499" s="138"/>
      <c r="K499" s="139"/>
      <c r="T499" s="23"/>
    </row>
    <row r="500" spans="1:21" s="42" customFormat="1" ht="25.5" x14ac:dyDescent="0.2">
      <c r="A500" s="140" t="s">
        <v>34</v>
      </c>
      <c r="B500" s="164" t="s">
        <v>703</v>
      </c>
      <c r="C500" s="141" t="s">
        <v>906</v>
      </c>
      <c r="D500" s="144" t="s">
        <v>705</v>
      </c>
      <c r="E500" s="141" t="s">
        <v>706</v>
      </c>
      <c r="F500" s="143">
        <v>204.26</v>
      </c>
      <c r="G500" s="92">
        <v>5.16</v>
      </c>
      <c r="H500" s="92">
        <v>0.84</v>
      </c>
      <c r="I500" s="230">
        <f t="shared" ref="I500:I510" si="89">ROUND((F500*G500),2)</f>
        <v>1053.98</v>
      </c>
      <c r="J500" s="230">
        <f t="shared" ref="J500:J510" si="90">ROUND((F500*H500),2)</f>
        <v>171.58</v>
      </c>
      <c r="K500" s="230">
        <f t="shared" ref="K500:K510" si="91">SUM(I500:J500)</f>
        <v>1225.56</v>
      </c>
      <c r="L500" s="24"/>
      <c r="O500" s="23"/>
      <c r="P500" s="25"/>
      <c r="Q500" s="23"/>
      <c r="R500" s="25"/>
      <c r="S500" s="23"/>
      <c r="T500" s="23"/>
      <c r="U500" s="24"/>
    </row>
    <row r="501" spans="1:21" s="42" customFormat="1" x14ac:dyDescent="0.2">
      <c r="A501" s="140" t="s">
        <v>33</v>
      </c>
      <c r="B501" s="164" t="s">
        <v>956</v>
      </c>
      <c r="C501" s="141" t="s">
        <v>950</v>
      </c>
      <c r="D501" s="144" t="s">
        <v>957</v>
      </c>
      <c r="E501" s="141" t="s">
        <v>198</v>
      </c>
      <c r="F501" s="143">
        <v>7</v>
      </c>
      <c r="G501" s="92">
        <v>4.25</v>
      </c>
      <c r="H501" s="92">
        <v>1.91</v>
      </c>
      <c r="I501" s="230">
        <f t="shared" si="89"/>
        <v>29.75</v>
      </c>
      <c r="J501" s="230">
        <f t="shared" si="90"/>
        <v>13.37</v>
      </c>
      <c r="K501" s="230">
        <f t="shared" si="91"/>
        <v>43.12</v>
      </c>
      <c r="L501" s="24"/>
      <c r="O501" s="23"/>
      <c r="P501" s="25"/>
      <c r="Q501" s="23"/>
      <c r="R501" s="25"/>
      <c r="S501" s="23"/>
      <c r="T501" s="23"/>
      <c r="U501" s="24"/>
    </row>
    <row r="502" spans="1:21" s="42" customFormat="1" x14ac:dyDescent="0.2">
      <c r="A502" s="140" t="s">
        <v>33</v>
      </c>
      <c r="B502" s="164" t="s">
        <v>960</v>
      </c>
      <c r="C502" s="141" t="s">
        <v>958</v>
      </c>
      <c r="D502" s="144" t="s">
        <v>961</v>
      </c>
      <c r="E502" s="141" t="s">
        <v>198</v>
      </c>
      <c r="F502" s="143">
        <v>7</v>
      </c>
      <c r="G502" s="92">
        <v>5.07</v>
      </c>
      <c r="H502" s="92">
        <v>4.1500000000000004</v>
      </c>
      <c r="I502" s="230">
        <f t="shared" si="89"/>
        <v>35.49</v>
      </c>
      <c r="J502" s="230">
        <f t="shared" si="90"/>
        <v>29.05</v>
      </c>
      <c r="K502" s="230">
        <f t="shared" si="91"/>
        <v>64.540000000000006</v>
      </c>
      <c r="L502" s="24"/>
      <c r="O502" s="23"/>
      <c r="P502" s="25"/>
      <c r="Q502" s="23"/>
      <c r="R502" s="25"/>
      <c r="S502" s="23"/>
      <c r="T502" s="23"/>
      <c r="U502" s="24"/>
    </row>
    <row r="503" spans="1:21" s="42" customFormat="1" x14ac:dyDescent="0.2">
      <c r="A503" s="140" t="s">
        <v>33</v>
      </c>
      <c r="B503" s="164" t="s">
        <v>968</v>
      </c>
      <c r="C503" s="141" t="s">
        <v>959</v>
      </c>
      <c r="D503" s="144" t="s">
        <v>969</v>
      </c>
      <c r="E503" s="141" t="s">
        <v>198</v>
      </c>
      <c r="F503" s="143">
        <v>7</v>
      </c>
      <c r="G503" s="92">
        <v>4.25</v>
      </c>
      <c r="H503" s="92">
        <v>1.91</v>
      </c>
      <c r="I503" s="230">
        <f t="shared" si="89"/>
        <v>29.75</v>
      </c>
      <c r="J503" s="230">
        <f t="shared" si="90"/>
        <v>13.37</v>
      </c>
      <c r="K503" s="230">
        <f t="shared" si="91"/>
        <v>43.12</v>
      </c>
      <c r="L503" s="24"/>
      <c r="O503" s="23"/>
      <c r="P503" s="25"/>
      <c r="Q503" s="23"/>
      <c r="R503" s="25"/>
      <c r="S503" s="23"/>
      <c r="T503" s="23"/>
      <c r="U503" s="24"/>
    </row>
    <row r="504" spans="1:21" s="42" customFormat="1" x14ac:dyDescent="0.2">
      <c r="A504" s="140" t="s">
        <v>33</v>
      </c>
      <c r="B504" s="164" t="s">
        <v>962</v>
      </c>
      <c r="C504" s="141" t="s">
        <v>965</v>
      </c>
      <c r="D504" s="144" t="s">
        <v>963</v>
      </c>
      <c r="E504" s="141" t="s">
        <v>198</v>
      </c>
      <c r="F504" s="143">
        <v>4</v>
      </c>
      <c r="G504" s="92">
        <v>5.16</v>
      </c>
      <c r="H504" s="92">
        <v>4.58</v>
      </c>
      <c r="I504" s="230">
        <f t="shared" si="89"/>
        <v>20.64</v>
      </c>
      <c r="J504" s="230">
        <f t="shared" si="90"/>
        <v>18.32</v>
      </c>
      <c r="K504" s="230">
        <f t="shared" si="91"/>
        <v>38.96</v>
      </c>
      <c r="L504" s="24"/>
      <c r="O504" s="23"/>
      <c r="P504" s="25"/>
      <c r="Q504" s="23"/>
      <c r="R504" s="25"/>
      <c r="S504" s="23"/>
      <c r="T504" s="23"/>
      <c r="U504" s="24"/>
    </row>
    <row r="505" spans="1:21" s="42" customFormat="1" x14ac:dyDescent="0.2">
      <c r="A505" s="140" t="s">
        <v>33</v>
      </c>
      <c r="B505" s="164" t="s">
        <v>964</v>
      </c>
      <c r="C505" s="141" t="s">
        <v>967</v>
      </c>
      <c r="D505" s="144" t="s">
        <v>966</v>
      </c>
      <c r="E505" s="141" t="s">
        <v>19</v>
      </c>
      <c r="F505" s="143">
        <v>12.8</v>
      </c>
      <c r="G505" s="92">
        <v>4.2</v>
      </c>
      <c r="H505" s="92">
        <v>11.95</v>
      </c>
      <c r="I505" s="230">
        <f t="shared" si="89"/>
        <v>53.76</v>
      </c>
      <c r="J505" s="230">
        <f t="shared" si="90"/>
        <v>152.96</v>
      </c>
      <c r="K505" s="230">
        <f t="shared" si="91"/>
        <v>206.72</v>
      </c>
      <c r="L505" s="24"/>
      <c r="O505" s="23"/>
      <c r="P505" s="25"/>
      <c r="Q505" s="23"/>
      <c r="R505" s="25"/>
      <c r="S505" s="23"/>
      <c r="T505" s="23"/>
      <c r="U505" s="24"/>
    </row>
    <row r="506" spans="1:21" s="42" customFormat="1" ht="25.5" x14ac:dyDescent="0.2">
      <c r="A506" s="140" t="s">
        <v>33</v>
      </c>
      <c r="B506" s="164" t="s">
        <v>970</v>
      </c>
      <c r="C506" s="141" t="s">
        <v>971</v>
      </c>
      <c r="D506" s="144" t="s">
        <v>972</v>
      </c>
      <c r="E506" s="141" t="s">
        <v>19</v>
      </c>
      <c r="F506" s="143">
        <v>354.35</v>
      </c>
      <c r="G506" s="92">
        <v>0.44</v>
      </c>
      <c r="H506" s="92">
        <v>1.1399999999999999</v>
      </c>
      <c r="I506" s="230">
        <f t="shared" si="89"/>
        <v>155.91</v>
      </c>
      <c r="J506" s="230">
        <f t="shared" si="90"/>
        <v>403.96</v>
      </c>
      <c r="K506" s="230">
        <f t="shared" si="91"/>
        <v>559.87</v>
      </c>
      <c r="L506" s="24"/>
      <c r="O506" s="23"/>
      <c r="P506" s="25"/>
      <c r="Q506" s="23"/>
      <c r="R506" s="25"/>
      <c r="S506" s="23"/>
      <c r="T506" s="23"/>
      <c r="U506" s="24"/>
    </row>
    <row r="507" spans="1:21" s="42" customFormat="1" x14ac:dyDescent="0.2">
      <c r="A507" s="140" t="s">
        <v>33</v>
      </c>
      <c r="B507" s="164" t="s">
        <v>975</v>
      </c>
      <c r="C507" s="141" t="s">
        <v>973</v>
      </c>
      <c r="D507" s="144" t="s">
        <v>976</v>
      </c>
      <c r="E507" s="141" t="s">
        <v>19</v>
      </c>
      <c r="F507" s="143">
        <f>F495</f>
        <v>24.57</v>
      </c>
      <c r="G507" s="92">
        <v>0.22</v>
      </c>
      <c r="H507" s="92">
        <v>0.74</v>
      </c>
      <c r="I507" s="230">
        <f t="shared" si="89"/>
        <v>5.41</v>
      </c>
      <c r="J507" s="230">
        <f t="shared" si="90"/>
        <v>18.18</v>
      </c>
      <c r="K507" s="230">
        <f t="shared" si="91"/>
        <v>23.59</v>
      </c>
      <c r="L507" s="24"/>
      <c r="O507" s="23"/>
      <c r="P507" s="25"/>
      <c r="Q507" s="23"/>
      <c r="R507" s="25"/>
      <c r="S507" s="23"/>
      <c r="T507" s="23"/>
      <c r="U507" s="24"/>
    </row>
    <row r="508" spans="1:21" s="42" customFormat="1" x14ac:dyDescent="0.2">
      <c r="A508" s="140" t="s">
        <v>33</v>
      </c>
      <c r="B508" s="164" t="s">
        <v>977</v>
      </c>
      <c r="C508" s="141" t="s">
        <v>978</v>
      </c>
      <c r="D508" s="144" t="s">
        <v>979</v>
      </c>
      <c r="E508" s="141" t="s">
        <v>19</v>
      </c>
      <c r="F508" s="143">
        <f>F493</f>
        <v>326.82499999999999</v>
      </c>
      <c r="G508" s="92">
        <v>1.1299999999999999</v>
      </c>
      <c r="H508" s="92">
        <v>1.44</v>
      </c>
      <c r="I508" s="230">
        <f t="shared" si="89"/>
        <v>369.31</v>
      </c>
      <c r="J508" s="230">
        <f t="shared" si="90"/>
        <v>470.63</v>
      </c>
      <c r="K508" s="230">
        <f t="shared" si="91"/>
        <v>839.94</v>
      </c>
      <c r="L508" s="24"/>
      <c r="O508" s="23"/>
      <c r="P508" s="25"/>
      <c r="Q508" s="23"/>
      <c r="R508" s="25"/>
      <c r="S508" s="23"/>
      <c r="T508" s="23"/>
      <c r="U508" s="24"/>
    </row>
    <row r="509" spans="1:21" s="42" customFormat="1" x14ac:dyDescent="0.2">
      <c r="A509" s="140" t="s">
        <v>33</v>
      </c>
      <c r="B509" s="164" t="s">
        <v>982</v>
      </c>
      <c r="C509" s="141" t="s">
        <v>980</v>
      </c>
      <c r="D509" s="144" t="s">
        <v>983</v>
      </c>
      <c r="E509" s="141" t="s">
        <v>19</v>
      </c>
      <c r="F509" s="143">
        <f>2*(F264+F265)</f>
        <v>162.34</v>
      </c>
      <c r="G509" s="92">
        <v>1.1000000000000001</v>
      </c>
      <c r="H509" s="92">
        <v>0.97</v>
      </c>
      <c r="I509" s="230">
        <f t="shared" si="89"/>
        <v>178.57</v>
      </c>
      <c r="J509" s="230">
        <f t="shared" si="90"/>
        <v>157.47</v>
      </c>
      <c r="K509" s="230">
        <f t="shared" si="91"/>
        <v>336.03999999999996</v>
      </c>
      <c r="L509" s="24"/>
      <c r="O509" s="23"/>
      <c r="P509" s="25"/>
      <c r="Q509" s="23"/>
      <c r="R509" s="25"/>
      <c r="S509" s="23"/>
      <c r="T509" s="23"/>
      <c r="U509" s="24"/>
    </row>
    <row r="510" spans="1:21" s="42" customFormat="1" x14ac:dyDescent="0.2">
      <c r="A510" s="187" t="s">
        <v>33</v>
      </c>
      <c r="B510" s="224">
        <v>99802</v>
      </c>
      <c r="C510" s="141" t="s">
        <v>981</v>
      </c>
      <c r="D510" s="142" t="s">
        <v>974</v>
      </c>
      <c r="E510" s="141" t="s">
        <v>19</v>
      </c>
      <c r="F510" s="209">
        <v>559.19000000000005</v>
      </c>
      <c r="G510" s="104">
        <v>1.51</v>
      </c>
      <c r="H510" s="97">
        <v>0.48</v>
      </c>
      <c r="I510" s="230">
        <f t="shared" si="89"/>
        <v>844.38</v>
      </c>
      <c r="J510" s="230">
        <f t="shared" si="90"/>
        <v>268.41000000000003</v>
      </c>
      <c r="K510" s="21">
        <f t="shared" si="91"/>
        <v>1112.79</v>
      </c>
      <c r="O510" s="23"/>
      <c r="P510" s="25"/>
      <c r="Q510" s="23"/>
      <c r="R510" s="25"/>
      <c r="S510" s="23"/>
      <c r="T510" s="23"/>
      <c r="U510" s="24"/>
    </row>
    <row r="511" spans="1:21" s="42" customFormat="1" x14ac:dyDescent="0.2">
      <c r="A511" s="225"/>
      <c r="B511" s="217"/>
      <c r="C511" s="263" t="s">
        <v>907</v>
      </c>
      <c r="D511" s="267"/>
      <c r="E511" s="267"/>
      <c r="F511" s="267"/>
      <c r="G511" s="227"/>
      <c r="H511" s="227"/>
      <c r="I511" s="244">
        <f>SUM(I500:I510)</f>
        <v>2776.9500000000003</v>
      </c>
      <c r="J511" s="244">
        <f>SUM(J500:J510)</f>
        <v>1717.3000000000002</v>
      </c>
      <c r="K511" s="244">
        <f>SUM(K500:K510)</f>
        <v>4494.25</v>
      </c>
      <c r="T511" s="23"/>
    </row>
    <row r="512" spans="1:21" s="42" customFormat="1" x14ac:dyDescent="0.2">
      <c r="A512" s="225"/>
      <c r="B512" s="217"/>
      <c r="C512" s="263" t="s">
        <v>32</v>
      </c>
      <c r="D512" s="267"/>
      <c r="E512" s="267"/>
      <c r="F512" s="267"/>
      <c r="G512" s="226"/>
      <c r="H512" s="226"/>
      <c r="I512" s="244">
        <f>I36+I54+I66+I83+I87+I108+I153+I184+I206+I225+I262+I266+I312+I327+I344+I354+I438+I459+I450+I473+I498+I511</f>
        <v>845343.9099999998</v>
      </c>
      <c r="J512" s="244">
        <f>J36+J54+J66+J83+J87+J108+J153+J184+J206+J225+J262+J266+J312+J327+J344+J354+J438+J459+J450+J473+J498+J511</f>
        <v>401357.82999999996</v>
      </c>
      <c r="K512" s="244">
        <f>K36+K54+K66+K83+K87+K108+K153+K184+K206+K225+K262+K266+K312+K327+K344+K354+K438+K459+K450+K473+K498+K511</f>
        <v>1246701.7399999998</v>
      </c>
    </row>
    <row r="513" spans="1:13" s="42" customFormat="1" x14ac:dyDescent="0.2">
      <c r="A513" s="71"/>
      <c r="B513" s="20"/>
      <c r="C513" s="48"/>
      <c r="D513" s="49"/>
      <c r="E513" s="49"/>
      <c r="F513" s="49"/>
      <c r="G513" s="19"/>
      <c r="H513" s="19"/>
      <c r="I513" s="50"/>
      <c r="J513" s="50"/>
      <c r="K513" s="50"/>
    </row>
    <row r="514" spans="1:13" s="42" customFormat="1" x14ac:dyDescent="0.2">
      <c r="A514" s="53"/>
      <c r="B514" s="20"/>
      <c r="C514" s="48"/>
      <c r="D514" s="49"/>
      <c r="E514" s="49"/>
      <c r="F514" s="49"/>
      <c r="G514" s="19"/>
      <c r="H514" s="19"/>
      <c r="I514" s="50"/>
      <c r="J514" s="50"/>
      <c r="K514" s="50"/>
    </row>
    <row r="515" spans="1:13" s="42" customFormat="1" x14ac:dyDescent="0.2">
      <c r="A515" s="53"/>
      <c r="B515" s="20"/>
      <c r="C515" s="48"/>
      <c r="D515" s="49"/>
      <c r="E515" s="49"/>
      <c r="F515" s="49"/>
      <c r="G515" s="19"/>
      <c r="H515" s="268"/>
      <c r="I515" s="268"/>
      <c r="J515" s="268"/>
      <c r="K515" s="268"/>
    </row>
    <row r="516" spans="1:13" s="42" customFormat="1" x14ac:dyDescent="0.2">
      <c r="A516" s="53"/>
      <c r="B516" s="20"/>
      <c r="C516" s="48"/>
      <c r="D516" s="49"/>
      <c r="E516" s="49"/>
      <c r="F516" s="49"/>
      <c r="G516" s="19"/>
      <c r="H516" s="268"/>
      <c r="I516" s="268"/>
      <c r="J516" s="268"/>
      <c r="K516" s="268"/>
    </row>
    <row r="517" spans="1:13" s="42" customFormat="1" x14ac:dyDescent="0.2">
      <c r="A517" s="53"/>
      <c r="B517" s="20"/>
      <c r="C517" s="48"/>
      <c r="D517" s="49"/>
      <c r="E517" s="49"/>
      <c r="F517" s="49"/>
      <c r="G517" s="19"/>
      <c r="H517" s="19"/>
      <c r="I517" s="50"/>
      <c r="J517" s="50"/>
      <c r="K517" s="50"/>
    </row>
    <row r="518" spans="1:13" s="42" customFormat="1" x14ac:dyDescent="0.2">
      <c r="A518" s="53"/>
      <c r="B518" s="20"/>
      <c r="C518" s="48"/>
      <c r="D518" s="49"/>
      <c r="E518" s="49"/>
      <c r="F518" s="49"/>
      <c r="G518" s="19"/>
      <c r="H518" s="19"/>
      <c r="I518" s="50"/>
      <c r="J518" s="50"/>
      <c r="K518" s="50"/>
    </row>
    <row r="519" spans="1:13" s="42" customFormat="1" x14ac:dyDescent="0.2">
      <c r="A519" s="53"/>
      <c r="B519" s="20"/>
      <c r="C519" s="48"/>
      <c r="D519" s="43"/>
      <c r="E519" s="268"/>
      <c r="F519" s="268"/>
      <c r="G519" s="268"/>
      <c r="H519" s="268"/>
      <c r="I519" s="268"/>
      <c r="J519" s="268"/>
      <c r="K519" s="268"/>
      <c r="M519" s="24"/>
    </row>
    <row r="520" spans="1:13" s="42" customFormat="1" x14ac:dyDescent="0.2">
      <c r="A520" s="53"/>
      <c r="B520" s="20"/>
      <c r="C520" s="48"/>
      <c r="D520" s="49"/>
      <c r="E520" s="268"/>
      <c r="F520" s="268"/>
      <c r="G520" s="268"/>
      <c r="H520" s="268"/>
      <c r="I520" s="268"/>
      <c r="J520" s="268"/>
      <c r="K520" s="268"/>
    </row>
    <row r="521" spans="1:13" s="42" customFormat="1" x14ac:dyDescent="0.2">
      <c r="A521" s="53"/>
      <c r="B521" s="20"/>
      <c r="C521" s="48"/>
      <c r="D521" s="49"/>
      <c r="E521" s="49"/>
      <c r="F521" s="49"/>
      <c r="G521" s="19"/>
      <c r="H521" s="19"/>
      <c r="I521" s="50"/>
      <c r="J521" s="50"/>
      <c r="K521" s="50"/>
      <c r="M521" s="24"/>
    </row>
    <row r="522" spans="1:13" s="42" customFormat="1" x14ac:dyDescent="0.2">
      <c r="A522" s="53"/>
      <c r="B522" s="20"/>
      <c r="C522" s="48"/>
      <c r="D522" s="49"/>
      <c r="E522" s="49"/>
      <c r="F522" s="49"/>
      <c r="G522" s="19"/>
      <c r="H522" s="19"/>
      <c r="I522" s="50"/>
      <c r="J522" s="50"/>
      <c r="K522" s="50"/>
    </row>
    <row r="523" spans="1:13" s="42" customFormat="1" x14ac:dyDescent="0.2">
      <c r="A523" s="53"/>
      <c r="B523" s="20"/>
      <c r="C523" s="48"/>
      <c r="D523" s="27"/>
      <c r="E523" s="49"/>
      <c r="F523" s="49"/>
      <c r="G523" s="19"/>
      <c r="H523" s="268"/>
      <c r="I523" s="268"/>
      <c r="J523" s="268"/>
      <c r="K523" s="268"/>
    </row>
    <row r="524" spans="1:13" s="42" customFormat="1" x14ac:dyDescent="0.2">
      <c r="A524" s="53"/>
      <c r="B524" s="20"/>
      <c r="C524" s="48"/>
      <c r="D524" s="49"/>
      <c r="E524" s="49"/>
      <c r="F524" s="49"/>
      <c r="G524" s="19"/>
      <c r="H524" s="268"/>
      <c r="I524" s="268"/>
      <c r="J524" s="268"/>
      <c r="K524" s="268"/>
    </row>
    <row r="525" spans="1:13" s="42" customFormat="1" x14ac:dyDescent="0.2">
      <c r="A525" s="53"/>
      <c r="B525" s="20"/>
      <c r="C525" s="48"/>
      <c r="D525" s="49"/>
      <c r="E525" s="49"/>
      <c r="F525" s="49"/>
      <c r="G525" s="19"/>
      <c r="H525" s="19"/>
      <c r="I525" s="50"/>
      <c r="J525" s="50"/>
      <c r="K525" s="50"/>
    </row>
    <row r="526" spans="1:13" s="42" customFormat="1" x14ac:dyDescent="0.2">
      <c r="A526" s="53"/>
      <c r="B526" s="20"/>
      <c r="C526" s="48"/>
      <c r="D526" s="49"/>
      <c r="E526" s="49"/>
      <c r="F526" s="49"/>
      <c r="G526" s="19"/>
      <c r="H526" s="19"/>
      <c r="I526" s="50"/>
      <c r="J526" s="50"/>
      <c r="K526" s="50"/>
    </row>
    <row r="527" spans="1:13" s="42" customFormat="1" x14ac:dyDescent="0.2">
      <c r="A527" s="53"/>
      <c r="B527" s="20"/>
      <c r="C527" s="48"/>
      <c r="D527" s="49"/>
      <c r="E527" s="49"/>
      <c r="F527" s="49"/>
      <c r="G527" s="19"/>
      <c r="H527" s="19"/>
      <c r="I527" s="50"/>
      <c r="J527" s="50"/>
      <c r="K527" s="50"/>
    </row>
    <row r="528" spans="1:13" s="42" customFormat="1" x14ac:dyDescent="0.2">
      <c r="A528" s="53"/>
      <c r="B528" s="20"/>
      <c r="C528" s="48"/>
      <c r="D528" s="49"/>
      <c r="E528" s="49"/>
      <c r="F528" s="49"/>
      <c r="G528" s="19"/>
      <c r="H528" s="19"/>
      <c r="I528" s="50"/>
      <c r="J528" s="50"/>
      <c r="K528" s="50"/>
    </row>
    <row r="529" spans="1:11" s="42" customFormat="1" x14ac:dyDescent="0.2">
      <c r="A529" s="53"/>
      <c r="B529" s="20"/>
      <c r="C529" s="48"/>
      <c r="D529" s="49"/>
      <c r="E529" s="49"/>
      <c r="F529" s="49"/>
      <c r="G529" s="19"/>
      <c r="H529" s="19"/>
      <c r="I529" s="50"/>
      <c r="J529" s="50"/>
      <c r="K529" s="50"/>
    </row>
    <row r="530" spans="1:11" s="42" customFormat="1" x14ac:dyDescent="0.2">
      <c r="A530" s="53"/>
      <c r="B530" s="20"/>
      <c r="C530" s="48"/>
      <c r="D530" s="49"/>
      <c r="E530" s="49"/>
      <c r="F530" s="49"/>
      <c r="G530" s="19"/>
      <c r="H530" s="19"/>
      <c r="I530" s="50"/>
      <c r="J530" s="50"/>
      <c r="K530" s="50"/>
    </row>
    <row r="531" spans="1:11" s="42" customFormat="1" x14ac:dyDescent="0.2">
      <c r="A531" s="53"/>
      <c r="B531" s="20"/>
      <c r="C531" s="48"/>
      <c r="D531" s="49"/>
      <c r="E531" s="49"/>
      <c r="F531" s="49"/>
      <c r="G531" s="19"/>
      <c r="H531" s="19"/>
      <c r="I531" s="50"/>
      <c r="J531" s="50"/>
      <c r="K531" s="50"/>
    </row>
    <row r="532" spans="1:11" s="42" customFormat="1" x14ac:dyDescent="0.2">
      <c r="A532" s="53"/>
      <c r="B532" s="20"/>
      <c r="C532" s="48"/>
      <c r="D532" s="49"/>
      <c r="E532" s="49"/>
      <c r="F532" s="49"/>
      <c r="G532" s="19"/>
      <c r="H532" s="19"/>
      <c r="I532" s="50"/>
      <c r="J532" s="50"/>
      <c r="K532" s="50"/>
    </row>
    <row r="533" spans="1:11" s="42" customFormat="1" x14ac:dyDescent="0.2">
      <c r="A533" s="53"/>
      <c r="B533" s="20"/>
      <c r="C533" s="48"/>
      <c r="D533" s="49"/>
      <c r="E533" s="49"/>
      <c r="F533" s="49"/>
      <c r="G533" s="19"/>
      <c r="H533" s="19"/>
      <c r="I533" s="50"/>
      <c r="J533" s="50"/>
      <c r="K533" s="50"/>
    </row>
    <row r="534" spans="1:11" s="42" customFormat="1" x14ac:dyDescent="0.2">
      <c r="A534" s="53"/>
      <c r="B534" s="20"/>
      <c r="C534" s="48"/>
      <c r="D534" s="49"/>
      <c r="E534" s="49"/>
      <c r="F534" s="49"/>
      <c r="G534" s="19"/>
      <c r="H534" s="19"/>
      <c r="I534" s="50"/>
      <c r="J534" s="50"/>
      <c r="K534" s="50"/>
    </row>
    <row r="535" spans="1:11" s="42" customFormat="1" x14ac:dyDescent="0.2">
      <c r="A535" s="53"/>
      <c r="B535" s="20"/>
      <c r="C535" s="48"/>
      <c r="D535" s="49"/>
      <c r="E535" s="49"/>
      <c r="F535" s="49"/>
      <c r="G535" s="19"/>
      <c r="H535" s="19"/>
      <c r="I535" s="50"/>
      <c r="J535" s="50"/>
      <c r="K535" s="50"/>
    </row>
    <row r="536" spans="1:11" s="42" customFormat="1" x14ac:dyDescent="0.2">
      <c r="A536" s="53"/>
      <c r="B536" s="20"/>
      <c r="C536" s="48"/>
      <c r="D536" s="49"/>
      <c r="E536" s="49"/>
      <c r="F536" s="49"/>
      <c r="G536" s="19"/>
      <c r="H536" s="19"/>
      <c r="I536" s="50"/>
      <c r="J536" s="50"/>
      <c r="K536" s="50"/>
    </row>
    <row r="537" spans="1:11" s="42" customFormat="1" x14ac:dyDescent="0.2">
      <c r="A537" s="53"/>
      <c r="B537" s="20"/>
      <c r="C537" s="48"/>
      <c r="D537" s="49"/>
      <c r="E537" s="49"/>
      <c r="F537" s="49"/>
      <c r="G537" s="19"/>
      <c r="H537" s="19"/>
      <c r="I537" s="50"/>
      <c r="J537" s="50"/>
      <c r="K537" s="50"/>
    </row>
    <row r="538" spans="1:11" s="42" customFormat="1" x14ac:dyDescent="0.2">
      <c r="A538" s="53"/>
      <c r="B538" s="20"/>
      <c r="C538" s="48"/>
      <c r="D538" s="49"/>
      <c r="E538" s="49"/>
      <c r="F538" s="49"/>
      <c r="G538" s="19"/>
      <c r="H538" s="19"/>
      <c r="I538" s="50"/>
      <c r="J538" s="50"/>
      <c r="K538" s="50"/>
    </row>
    <row r="539" spans="1:11" s="42" customFormat="1" x14ac:dyDescent="0.2">
      <c r="A539" s="53"/>
      <c r="B539" s="20"/>
      <c r="C539" s="48"/>
      <c r="D539" s="49"/>
      <c r="E539" s="49"/>
      <c r="F539" s="49"/>
      <c r="G539" s="19"/>
      <c r="H539" s="19"/>
      <c r="I539" s="50"/>
      <c r="J539" s="50"/>
      <c r="K539" s="50"/>
    </row>
    <row r="540" spans="1:11" s="42" customFormat="1" x14ac:dyDescent="0.2">
      <c r="A540" s="53"/>
      <c r="B540" s="20"/>
      <c r="C540" s="48"/>
      <c r="D540" s="49"/>
      <c r="E540" s="49"/>
      <c r="F540" s="49"/>
      <c r="G540" s="19"/>
      <c r="H540" s="19"/>
      <c r="I540" s="50"/>
      <c r="J540" s="50"/>
      <c r="K540" s="50"/>
    </row>
    <row r="541" spans="1:11" s="42" customFormat="1" x14ac:dyDescent="0.2">
      <c r="A541" s="53"/>
      <c r="B541" s="20"/>
      <c r="C541" s="48"/>
      <c r="D541" s="49"/>
      <c r="E541" s="49"/>
      <c r="F541" s="49"/>
      <c r="G541" s="19"/>
      <c r="H541" s="19"/>
      <c r="I541" s="50"/>
      <c r="J541" s="50"/>
      <c r="K541" s="50"/>
    </row>
    <row r="542" spans="1:11" s="42" customFormat="1" x14ac:dyDescent="0.2">
      <c r="A542" s="53"/>
      <c r="B542" s="20"/>
      <c r="C542" s="48"/>
      <c r="D542" s="49"/>
      <c r="E542" s="49"/>
      <c r="F542" s="49"/>
      <c r="G542" s="19"/>
      <c r="H542" s="19"/>
      <c r="I542" s="50"/>
      <c r="J542" s="50"/>
      <c r="K542" s="50"/>
    </row>
    <row r="543" spans="1:11" s="42" customFormat="1" x14ac:dyDescent="0.2">
      <c r="A543" s="53"/>
      <c r="B543" s="20"/>
      <c r="C543" s="48"/>
      <c r="D543" s="49"/>
      <c r="E543" s="49"/>
      <c r="F543" s="49"/>
      <c r="G543" s="19"/>
      <c r="H543" s="19"/>
      <c r="I543" s="50"/>
      <c r="J543" s="50"/>
      <c r="K543" s="50"/>
    </row>
    <row r="544" spans="1:11" s="42" customFormat="1" x14ac:dyDescent="0.2">
      <c r="A544" s="53"/>
      <c r="B544" s="20"/>
      <c r="C544" s="48"/>
      <c r="D544" s="49"/>
      <c r="E544" s="49"/>
      <c r="F544" s="49"/>
      <c r="G544" s="19"/>
      <c r="H544" s="19"/>
      <c r="I544" s="50"/>
      <c r="J544" s="50"/>
      <c r="K544" s="50"/>
    </row>
    <row r="545" spans="1:11" s="42" customFormat="1" x14ac:dyDescent="0.2">
      <c r="A545" s="53"/>
      <c r="B545" s="20"/>
      <c r="C545" s="48"/>
      <c r="D545" s="49"/>
      <c r="E545" s="49"/>
      <c r="F545" s="49"/>
      <c r="G545" s="19"/>
      <c r="H545" s="19"/>
      <c r="I545" s="50"/>
      <c r="J545" s="50"/>
      <c r="K545" s="50"/>
    </row>
    <row r="546" spans="1:11" s="42" customFormat="1" x14ac:dyDescent="0.2">
      <c r="A546" s="53"/>
      <c r="B546" s="20"/>
      <c r="C546" s="48"/>
      <c r="D546" s="49"/>
      <c r="E546" s="49"/>
      <c r="F546" s="49"/>
      <c r="G546" s="19"/>
      <c r="H546" s="19"/>
      <c r="I546" s="50"/>
      <c r="J546" s="50"/>
      <c r="K546" s="50"/>
    </row>
    <row r="547" spans="1:11" s="42" customFormat="1" x14ac:dyDescent="0.2">
      <c r="A547" s="53"/>
      <c r="B547" s="20"/>
      <c r="C547" s="48"/>
      <c r="D547" s="49"/>
      <c r="E547" s="49"/>
      <c r="F547" s="49"/>
      <c r="G547" s="19"/>
      <c r="H547" s="19"/>
      <c r="I547" s="50"/>
      <c r="J547" s="50"/>
      <c r="K547" s="50"/>
    </row>
    <row r="548" spans="1:11" s="42" customFormat="1" x14ac:dyDescent="0.2">
      <c r="A548" s="53"/>
      <c r="B548" s="20"/>
      <c r="C548" s="48"/>
      <c r="D548" s="49"/>
      <c r="E548" s="49"/>
      <c r="F548" s="49"/>
      <c r="G548" s="19"/>
      <c r="H548" s="19"/>
      <c r="I548" s="50"/>
      <c r="J548" s="50"/>
      <c r="K548" s="50"/>
    </row>
    <row r="549" spans="1:11" s="42" customFormat="1" x14ac:dyDescent="0.2">
      <c r="A549" s="53"/>
      <c r="B549" s="20"/>
      <c r="C549" s="48"/>
      <c r="D549" s="49"/>
      <c r="E549" s="49"/>
      <c r="F549" s="49"/>
      <c r="G549" s="19"/>
      <c r="H549" s="19"/>
      <c r="I549" s="50"/>
      <c r="J549" s="50"/>
      <c r="K549" s="50"/>
    </row>
    <row r="550" spans="1:11" s="42" customFormat="1" x14ac:dyDescent="0.2">
      <c r="A550" s="53"/>
      <c r="B550" s="20"/>
      <c r="C550" s="48"/>
      <c r="D550" s="49"/>
      <c r="E550" s="49"/>
      <c r="F550" s="49"/>
      <c r="G550" s="19"/>
      <c r="H550" s="19"/>
      <c r="I550" s="50"/>
      <c r="J550" s="50"/>
      <c r="K550" s="50"/>
    </row>
    <row r="551" spans="1:11" s="42" customFormat="1" x14ac:dyDescent="0.2">
      <c r="A551" s="53"/>
      <c r="B551" s="20"/>
      <c r="C551" s="48"/>
      <c r="D551" s="49"/>
      <c r="E551" s="49"/>
      <c r="F551" s="49"/>
      <c r="G551" s="19"/>
      <c r="H551" s="19"/>
      <c r="I551" s="50"/>
      <c r="J551" s="50"/>
      <c r="K551" s="50"/>
    </row>
    <row r="552" spans="1:11" s="42" customFormat="1" x14ac:dyDescent="0.2">
      <c r="A552" s="53"/>
      <c r="B552" s="20"/>
      <c r="C552" s="48"/>
      <c r="D552" s="49"/>
      <c r="E552" s="49"/>
      <c r="F552" s="49"/>
      <c r="G552" s="19"/>
      <c r="H552" s="19"/>
      <c r="I552" s="50"/>
      <c r="J552" s="50"/>
      <c r="K552" s="50"/>
    </row>
    <row r="553" spans="1:11" s="42" customFormat="1" x14ac:dyDescent="0.2">
      <c r="A553" s="53"/>
      <c r="B553" s="20"/>
      <c r="C553" s="48"/>
      <c r="D553" s="49"/>
      <c r="E553" s="49"/>
      <c r="F553" s="49"/>
      <c r="G553" s="19"/>
      <c r="H553" s="19"/>
      <c r="I553" s="50"/>
      <c r="J553" s="50"/>
      <c r="K553" s="50"/>
    </row>
    <row r="554" spans="1:11" s="42" customFormat="1" x14ac:dyDescent="0.2">
      <c r="A554" s="53"/>
      <c r="B554" s="20"/>
      <c r="C554" s="48"/>
      <c r="D554" s="49"/>
      <c r="E554" s="49"/>
      <c r="F554" s="49"/>
      <c r="G554" s="19"/>
      <c r="H554" s="19"/>
      <c r="I554" s="50"/>
      <c r="J554" s="50"/>
      <c r="K554" s="50"/>
    </row>
    <row r="555" spans="1:11" s="42" customFormat="1" x14ac:dyDescent="0.2">
      <c r="A555" s="53"/>
      <c r="B555" s="20"/>
      <c r="C555" s="48"/>
      <c r="D555" s="49"/>
      <c r="E555" s="49"/>
      <c r="F555" s="49"/>
      <c r="G555" s="19"/>
      <c r="H555" s="19"/>
      <c r="I555" s="50"/>
      <c r="J555" s="50"/>
      <c r="K555" s="50"/>
    </row>
    <row r="556" spans="1:11" s="42" customFormat="1" x14ac:dyDescent="0.2">
      <c r="A556" s="53"/>
      <c r="B556" s="20"/>
      <c r="C556" s="48"/>
      <c r="D556" s="49"/>
      <c r="E556" s="49"/>
      <c r="F556" s="49"/>
      <c r="G556" s="19"/>
      <c r="H556" s="19"/>
      <c r="I556" s="50"/>
      <c r="J556" s="50"/>
      <c r="K556" s="50"/>
    </row>
    <row r="557" spans="1:11" s="42" customFormat="1" x14ac:dyDescent="0.2">
      <c r="A557" s="53"/>
      <c r="B557" s="20"/>
      <c r="C557" s="48"/>
      <c r="D557" s="49"/>
      <c r="E557" s="49"/>
      <c r="F557" s="49"/>
      <c r="G557" s="19"/>
      <c r="H557" s="19"/>
      <c r="I557" s="50"/>
      <c r="J557" s="50"/>
      <c r="K557" s="50"/>
    </row>
    <row r="558" spans="1:11" s="42" customFormat="1" x14ac:dyDescent="0.2">
      <c r="A558" s="53"/>
      <c r="B558" s="20"/>
      <c r="C558" s="48"/>
      <c r="D558" s="49"/>
      <c r="E558" s="49"/>
      <c r="F558" s="49"/>
      <c r="G558" s="19"/>
      <c r="H558" s="19"/>
      <c r="I558" s="50"/>
      <c r="J558" s="50"/>
      <c r="K558" s="50"/>
    </row>
    <row r="559" spans="1:11" s="42" customFormat="1" x14ac:dyDescent="0.2">
      <c r="A559" s="53"/>
      <c r="B559" s="20"/>
      <c r="C559" s="48"/>
      <c r="D559" s="49"/>
      <c r="E559" s="49"/>
      <c r="F559" s="49"/>
      <c r="G559" s="19"/>
      <c r="H559" s="19"/>
      <c r="I559" s="50"/>
      <c r="J559" s="50"/>
      <c r="K559" s="50"/>
    </row>
    <row r="560" spans="1:11" s="42" customFormat="1" x14ac:dyDescent="0.2">
      <c r="A560" s="53"/>
      <c r="B560" s="20"/>
      <c r="C560" s="48"/>
      <c r="D560" s="49"/>
      <c r="E560" s="49"/>
      <c r="F560" s="49"/>
      <c r="G560" s="19"/>
      <c r="H560" s="19"/>
      <c r="I560" s="50"/>
      <c r="J560" s="50"/>
      <c r="K560" s="50"/>
    </row>
    <row r="561" spans="1:12" s="42" customFormat="1" x14ac:dyDescent="0.2">
      <c r="A561" s="53"/>
      <c r="B561" s="20"/>
      <c r="C561" s="48"/>
      <c r="D561" s="49"/>
      <c r="E561" s="49"/>
      <c r="F561" s="49"/>
      <c r="G561" s="19"/>
      <c r="H561" s="19"/>
      <c r="I561" s="50"/>
      <c r="J561" s="50"/>
      <c r="K561" s="50"/>
    </row>
    <row r="562" spans="1:12" s="42" customFormat="1" x14ac:dyDescent="0.2">
      <c r="A562" s="53"/>
      <c r="B562" s="20"/>
      <c r="C562" s="48"/>
      <c r="D562" s="49"/>
      <c r="E562" s="49"/>
      <c r="F562" s="49"/>
      <c r="G562" s="19"/>
      <c r="H562" s="19"/>
      <c r="I562" s="50"/>
      <c r="J562" s="50"/>
      <c r="K562" s="50"/>
    </row>
    <row r="563" spans="1:12" s="42" customFormat="1" x14ac:dyDescent="0.2">
      <c r="A563" s="53"/>
      <c r="B563" s="20"/>
      <c r="C563" s="48"/>
      <c r="D563" s="51"/>
      <c r="E563" s="49"/>
      <c r="F563" s="49"/>
      <c r="G563" s="19"/>
      <c r="H563" s="19"/>
      <c r="I563" s="52"/>
      <c r="J563" s="52"/>
      <c r="K563" s="52"/>
    </row>
    <row r="564" spans="1:12" s="42" customFormat="1" x14ac:dyDescent="0.2">
      <c r="A564" s="53"/>
      <c r="B564" s="20"/>
      <c r="C564" s="48"/>
      <c r="D564" s="51"/>
      <c r="E564" s="49"/>
      <c r="F564" s="49"/>
      <c r="G564" s="19"/>
      <c r="H564" s="19"/>
      <c r="I564" s="52"/>
      <c r="J564" s="52"/>
      <c r="K564" s="52"/>
    </row>
    <row r="565" spans="1:12" s="42" customFormat="1" x14ac:dyDescent="0.2">
      <c r="A565" s="53"/>
      <c r="B565" s="20"/>
      <c r="C565" s="53"/>
      <c r="D565" s="53"/>
      <c r="E565" s="28"/>
      <c r="F565" s="28"/>
      <c r="G565" s="28"/>
      <c r="H565" s="28"/>
      <c r="I565" s="29"/>
      <c r="J565" s="29"/>
      <c r="K565" s="28"/>
    </row>
    <row r="566" spans="1:12" s="42" customFormat="1" x14ac:dyDescent="0.2">
      <c r="A566" s="53"/>
      <c r="B566" s="20"/>
      <c r="C566" s="266"/>
      <c r="D566" s="266"/>
      <c r="E566" s="266"/>
      <c r="F566" s="266"/>
      <c r="G566" s="266"/>
      <c r="H566" s="266"/>
      <c r="I566" s="266"/>
      <c r="J566" s="3"/>
      <c r="K566" s="3"/>
      <c r="L566" s="88"/>
    </row>
    <row r="567" spans="1:12" s="42" customFormat="1" x14ac:dyDescent="0.2">
      <c r="A567" s="53"/>
      <c r="B567" s="20"/>
      <c r="C567" s="53"/>
      <c r="D567" s="53"/>
      <c r="E567" s="30"/>
      <c r="F567" s="30"/>
      <c r="G567" s="31"/>
      <c r="H567" s="30"/>
      <c r="I567" s="31"/>
      <c r="J567" s="53"/>
      <c r="K567" s="53"/>
    </row>
    <row r="568" spans="1:12" s="42" customFormat="1" x14ac:dyDescent="0.2">
      <c r="A568" s="53"/>
      <c r="B568" s="20"/>
      <c r="C568" s="32"/>
      <c r="D568" s="53"/>
      <c r="E568" s="54"/>
      <c r="F568" s="34"/>
      <c r="G568" s="54"/>
      <c r="H568" s="34"/>
      <c r="I568" s="54"/>
      <c r="J568" s="53"/>
      <c r="K568" s="53"/>
    </row>
    <row r="569" spans="1:12" s="42" customFormat="1" x14ac:dyDescent="0.2">
      <c r="A569" s="53"/>
      <c r="B569" s="20"/>
      <c r="C569" s="53"/>
      <c r="D569" s="53"/>
      <c r="E569" s="54"/>
      <c r="F569" s="34"/>
      <c r="G569" s="54"/>
      <c r="H569" s="34"/>
      <c r="I569" s="54"/>
      <c r="J569" s="53"/>
      <c r="K569" s="53"/>
    </row>
    <row r="570" spans="1:12" s="42" customFormat="1" x14ac:dyDescent="0.2">
      <c r="A570" s="53"/>
      <c r="B570" s="20"/>
      <c r="C570" s="53"/>
      <c r="D570" s="53"/>
      <c r="E570" s="54"/>
      <c r="F570" s="34"/>
      <c r="G570" s="54"/>
      <c r="H570" s="34"/>
      <c r="I570" s="54"/>
      <c r="J570" s="53"/>
      <c r="K570" s="53"/>
    </row>
    <row r="571" spans="1:12" s="42" customFormat="1" x14ac:dyDescent="0.2">
      <c r="A571" s="53"/>
      <c r="B571" s="20"/>
      <c r="C571" s="53"/>
      <c r="D571" s="53"/>
      <c r="E571" s="54"/>
      <c r="F571" s="34"/>
      <c r="G571" s="54"/>
      <c r="H571" s="34"/>
      <c r="I571" s="54"/>
      <c r="J571" s="53"/>
      <c r="K571" s="53"/>
    </row>
    <row r="572" spans="1:12" x14ac:dyDescent="0.2">
      <c r="C572" s="26"/>
      <c r="D572" s="26"/>
      <c r="E572" s="33"/>
      <c r="F572" s="34"/>
      <c r="G572" s="33"/>
      <c r="H572" s="34"/>
      <c r="I572" s="33"/>
      <c r="J572" s="26"/>
      <c r="K572" s="26"/>
    </row>
    <row r="573" spans="1:12" x14ac:dyDescent="0.2">
      <c r="C573" s="26"/>
      <c r="D573" s="26"/>
      <c r="E573" s="33"/>
      <c r="F573" s="34"/>
      <c r="G573" s="33"/>
      <c r="H573" s="34"/>
      <c r="I573" s="33"/>
      <c r="J573" s="26"/>
      <c r="K573" s="26"/>
    </row>
    <row r="574" spans="1:12" x14ac:dyDescent="0.2">
      <c r="C574" s="35"/>
      <c r="D574" s="36"/>
      <c r="E574" s="37"/>
      <c r="F574" s="38"/>
      <c r="G574" s="39"/>
      <c r="H574" s="26"/>
      <c r="I574" s="40"/>
      <c r="J574" s="26"/>
      <c r="K574" s="26"/>
    </row>
    <row r="576" spans="1:12" x14ac:dyDescent="0.2">
      <c r="G576" s="41"/>
    </row>
    <row r="577" spans="4:12" x14ac:dyDescent="0.2">
      <c r="D577" s="1"/>
      <c r="I577" s="22"/>
      <c r="J577" s="22"/>
      <c r="K577" s="22"/>
    </row>
    <row r="578" spans="4:12" x14ac:dyDescent="0.2">
      <c r="D578" s="22"/>
    </row>
    <row r="579" spans="4:12" x14ac:dyDescent="0.2">
      <c r="L579" s="89"/>
    </row>
  </sheetData>
  <sheetProtection selectLockedCells="1"/>
  <mergeCells count="52">
    <mergeCell ref="C498:F498"/>
    <mergeCell ref="C354:F354"/>
    <mergeCell ref="C450:F450"/>
    <mergeCell ref="C473:F473"/>
    <mergeCell ref="C327:F327"/>
    <mergeCell ref="C459:F459"/>
    <mergeCell ref="C206:F206"/>
    <mergeCell ref="C225:F225"/>
    <mergeCell ref="C312:F312"/>
    <mergeCell ref="C344:F344"/>
    <mergeCell ref="C83:F83"/>
    <mergeCell ref="C266:F266"/>
    <mergeCell ref="C262:F262"/>
    <mergeCell ref="B5:I5"/>
    <mergeCell ref="A10:F11"/>
    <mergeCell ref="A9:K9"/>
    <mergeCell ref="K11:K12"/>
    <mergeCell ref="B6:I6"/>
    <mergeCell ref="A8:K8"/>
    <mergeCell ref="I10:J10"/>
    <mergeCell ref="C66:F66"/>
    <mergeCell ref="C36:F36"/>
    <mergeCell ref="C54:F54"/>
    <mergeCell ref="C108:F108"/>
    <mergeCell ref="C566:I566"/>
    <mergeCell ref="C511:F511"/>
    <mergeCell ref="C438:F438"/>
    <mergeCell ref="C512:F512"/>
    <mergeCell ref="E520:G520"/>
    <mergeCell ref="H520:K520"/>
    <mergeCell ref="E519:G519"/>
    <mergeCell ref="H519:K519"/>
    <mergeCell ref="H524:K524"/>
    <mergeCell ref="H523:K523"/>
    <mergeCell ref="H516:K516"/>
    <mergeCell ref="H515:K515"/>
    <mergeCell ref="A3:K3"/>
    <mergeCell ref="A419:B419"/>
    <mergeCell ref="W413:AA413"/>
    <mergeCell ref="I11:J11"/>
    <mergeCell ref="B7:D7"/>
    <mergeCell ref="W418:AA418"/>
    <mergeCell ref="W416:AA416"/>
    <mergeCell ref="G11:H11"/>
    <mergeCell ref="A166:B166"/>
    <mergeCell ref="A374:B374"/>
    <mergeCell ref="A387:B387"/>
    <mergeCell ref="A414:B414"/>
    <mergeCell ref="O12:U12"/>
    <mergeCell ref="C87:F87"/>
    <mergeCell ref="C184:F184"/>
    <mergeCell ref="C153:F153"/>
  </mergeCells>
  <phoneticPr fontId="3" type="noConversion"/>
  <printOptions horizontalCentered="1"/>
  <pageMargins left="0.19685039370078741" right="0" top="0.39370078740157483" bottom="0.19685039370078741" header="0.43307086614173229" footer="0.19685039370078741"/>
  <pageSetup paperSize="9" scale="55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workbookViewId="0">
      <selection activeCell="H64" sqref="H63:H64"/>
    </sheetView>
  </sheetViews>
  <sheetFormatPr defaultRowHeight="12.75" x14ac:dyDescent="0.2"/>
  <cols>
    <col min="1" max="1" width="11.140625" customWidth="1"/>
    <col min="2" max="2" width="64.140625" customWidth="1"/>
    <col min="3" max="3" width="6.7109375" hidden="1" customWidth="1"/>
    <col min="4" max="4" width="16.85546875" customWidth="1"/>
    <col min="5" max="5" width="7.140625" customWidth="1"/>
    <col min="6" max="6" width="11.85546875" customWidth="1"/>
    <col min="7" max="7" width="7.140625" customWidth="1"/>
    <col min="8" max="8" width="11.85546875" customWidth="1"/>
    <col min="9" max="9" width="7.140625" customWidth="1"/>
    <col min="10" max="10" width="11.85546875" customWidth="1"/>
    <col min="11" max="11" width="7" customWidth="1"/>
    <col min="12" max="12" width="11.28515625" bestFit="1" customWidth="1"/>
    <col min="13" max="13" width="7" customWidth="1"/>
    <col min="14" max="14" width="11.28515625" bestFit="1" customWidth="1"/>
    <col min="15" max="15" width="7" customWidth="1"/>
    <col min="16" max="16" width="11.28515625" bestFit="1" customWidth="1"/>
    <col min="17" max="17" width="7" customWidth="1"/>
    <col min="18" max="18" width="11.28515625" bestFit="1" customWidth="1"/>
    <col min="19" max="19" width="7" customWidth="1"/>
    <col min="20" max="20" width="11.28515625" bestFit="1" customWidth="1"/>
    <col min="21" max="21" width="7" customWidth="1"/>
    <col min="22" max="22" width="11.28515625" customWidth="1"/>
    <col min="23" max="23" width="7" customWidth="1"/>
    <col min="24" max="24" width="11.28515625" customWidth="1"/>
    <col min="25" max="25" width="7" customWidth="1"/>
    <col min="26" max="26" width="11.28515625" customWidth="1"/>
    <col min="27" max="27" width="7" customWidth="1"/>
    <col min="28" max="28" width="11.28515625" customWidth="1"/>
    <col min="29" max="29" width="7" customWidth="1"/>
    <col min="30" max="30" width="12.85546875" customWidth="1"/>
    <col min="31" max="31" width="7" customWidth="1"/>
    <col min="32" max="32" width="12.85546875" customWidth="1"/>
    <col min="33" max="33" width="7" customWidth="1"/>
    <col min="34" max="34" width="12.85546875" customWidth="1"/>
    <col min="35" max="35" width="7" customWidth="1"/>
    <col min="36" max="36" width="12.85546875" customWidth="1"/>
    <col min="37" max="37" width="7" customWidth="1"/>
    <col min="38" max="38" width="12.85546875" customWidth="1"/>
    <col min="39" max="39" width="7" customWidth="1"/>
    <col min="40" max="40" width="12.85546875" bestFit="1" customWidth="1"/>
    <col min="41" max="41" width="0" hidden="1" customWidth="1"/>
    <col min="42" max="42" width="14.7109375" style="70" hidden="1" customWidth="1"/>
    <col min="43" max="43" width="14.7109375" hidden="1" customWidth="1"/>
    <col min="44" max="44" width="7.42578125" hidden="1" customWidth="1"/>
  </cols>
  <sheetData>
    <row r="1" spans="1:44" ht="15" x14ac:dyDescent="0.2">
      <c r="A1" s="275"/>
      <c r="B1" s="275"/>
      <c r="C1" s="275"/>
      <c r="D1" s="275"/>
      <c r="E1" s="275"/>
      <c r="F1" s="275"/>
      <c r="G1" s="275"/>
      <c r="H1" s="275"/>
      <c r="I1" s="275"/>
      <c r="J1" s="276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73"/>
    </row>
    <row r="2" spans="1:44" x14ac:dyDescent="0.2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6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73"/>
    </row>
    <row r="3" spans="1:44" x14ac:dyDescent="0.2">
      <c r="A3" s="72" t="s">
        <v>38</v>
      </c>
      <c r="B3" s="72"/>
      <c r="C3" s="72"/>
      <c r="D3" s="72"/>
      <c r="E3" s="72"/>
      <c r="F3" s="72"/>
      <c r="G3" s="72"/>
      <c r="H3" s="72"/>
      <c r="I3" s="72"/>
      <c r="J3" s="76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73"/>
    </row>
    <row r="4" spans="1:44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64"/>
      <c r="L4" s="64"/>
      <c r="M4" s="64"/>
      <c r="N4" s="64"/>
      <c r="O4" s="78"/>
      <c r="P4" s="78"/>
      <c r="Q4" s="78"/>
      <c r="R4" s="78"/>
      <c r="S4" s="78"/>
      <c r="T4" s="78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73"/>
    </row>
    <row r="5" spans="1:44" x14ac:dyDescent="0.2">
      <c r="A5" s="4" t="s">
        <v>24</v>
      </c>
      <c r="B5" s="285" t="str">
        <f>Orçamento!B5</f>
        <v>E.M.E.I. Baby Pinguinho - AMPLIAÇÃO E REFORMA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44" x14ac:dyDescent="0.2">
      <c r="A6" s="4" t="s">
        <v>25</v>
      </c>
      <c r="B6" s="277" t="s">
        <v>27</v>
      </c>
      <c r="C6" s="278"/>
      <c r="D6" s="278"/>
      <c r="E6" s="279" t="s">
        <v>48</v>
      </c>
      <c r="F6" s="280"/>
      <c r="G6" s="286">
        <f>Orçamento!K512</f>
        <v>1246701.7399999998</v>
      </c>
      <c r="H6" s="286"/>
      <c r="I6" s="287"/>
      <c r="J6" s="283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</row>
    <row r="7" spans="1:44" x14ac:dyDescent="0.2">
      <c r="A7" s="4" t="s">
        <v>26</v>
      </c>
      <c r="B7" s="277" t="str">
        <f>Orçamento!B7</f>
        <v>Rua Pedro Benjamin de Souza, nº. 176 - Bairro Bom Princípio - Santo Antônio da Patrulha-RS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</row>
    <row r="8" spans="1:44" x14ac:dyDescent="0.2">
      <c r="A8" s="288" t="s">
        <v>39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</row>
    <row r="9" spans="1:44" x14ac:dyDescent="0.2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</row>
    <row r="10" spans="1:44" x14ac:dyDescent="0.2">
      <c r="A10" s="9" t="s">
        <v>5</v>
      </c>
      <c r="B10" s="9" t="s">
        <v>40</v>
      </c>
      <c r="C10" s="10" t="s">
        <v>41</v>
      </c>
      <c r="D10" s="10" t="s">
        <v>42</v>
      </c>
      <c r="E10" s="291" t="s">
        <v>988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4" x14ac:dyDescent="0.2">
      <c r="A11" s="11"/>
      <c r="B11" s="11"/>
      <c r="C11" s="10" t="s">
        <v>15</v>
      </c>
      <c r="D11" s="10" t="s">
        <v>43</v>
      </c>
      <c r="E11" s="289" t="s">
        <v>16</v>
      </c>
      <c r="F11" s="289"/>
      <c r="G11" s="289" t="s">
        <v>21</v>
      </c>
      <c r="H11" s="289"/>
      <c r="I11" s="289" t="s">
        <v>44</v>
      </c>
      <c r="J11" s="289"/>
      <c r="K11" s="289" t="s">
        <v>888</v>
      </c>
      <c r="L11" s="289"/>
      <c r="M11" s="289" t="s">
        <v>889</v>
      </c>
      <c r="N11" s="289"/>
      <c r="O11" s="289" t="s">
        <v>890</v>
      </c>
      <c r="P11" s="289"/>
      <c r="Q11" s="289" t="s">
        <v>891</v>
      </c>
      <c r="R11" s="289"/>
      <c r="S11" s="289" t="s">
        <v>892</v>
      </c>
      <c r="T11" s="289"/>
      <c r="U11" s="289" t="s">
        <v>893</v>
      </c>
      <c r="V11" s="289"/>
      <c r="W11" s="289" t="s">
        <v>894</v>
      </c>
      <c r="X11" s="289"/>
      <c r="Y11" s="289" t="s">
        <v>895</v>
      </c>
      <c r="Z11" s="289"/>
      <c r="AA11" s="289" t="s">
        <v>896</v>
      </c>
      <c r="AB11" s="289"/>
      <c r="AC11" s="289" t="s">
        <v>897</v>
      </c>
      <c r="AD11" s="289"/>
      <c r="AE11" s="289" t="s">
        <v>898</v>
      </c>
      <c r="AF11" s="289"/>
      <c r="AG11" s="289" t="s">
        <v>899</v>
      </c>
      <c r="AH11" s="289"/>
      <c r="AI11" s="289" t="s">
        <v>900</v>
      </c>
      <c r="AJ11" s="289"/>
      <c r="AK11" s="289" t="s">
        <v>901</v>
      </c>
      <c r="AL11" s="289"/>
      <c r="AM11" s="289" t="s">
        <v>902</v>
      </c>
      <c r="AN11" s="289"/>
    </row>
    <row r="12" spans="1:44" x14ac:dyDescent="0.2">
      <c r="A12" s="11"/>
      <c r="B12" s="11"/>
      <c r="C12" s="11"/>
      <c r="D12" s="10" t="s">
        <v>45</v>
      </c>
      <c r="E12" s="10" t="s">
        <v>15</v>
      </c>
      <c r="F12" s="10" t="s">
        <v>17</v>
      </c>
      <c r="G12" s="10" t="s">
        <v>15</v>
      </c>
      <c r="H12" s="10" t="s">
        <v>17</v>
      </c>
      <c r="I12" s="10" t="s">
        <v>15</v>
      </c>
      <c r="J12" s="10" t="s">
        <v>17</v>
      </c>
      <c r="K12" s="10" t="s">
        <v>15</v>
      </c>
      <c r="L12" s="10" t="s">
        <v>17</v>
      </c>
      <c r="M12" s="10" t="s">
        <v>15</v>
      </c>
      <c r="N12" s="10" t="s">
        <v>17</v>
      </c>
      <c r="O12" s="10" t="s">
        <v>15</v>
      </c>
      <c r="P12" s="10" t="s">
        <v>17</v>
      </c>
      <c r="Q12" s="10" t="s">
        <v>15</v>
      </c>
      <c r="R12" s="10" t="s">
        <v>17</v>
      </c>
      <c r="S12" s="10" t="s">
        <v>15</v>
      </c>
      <c r="T12" s="10" t="s">
        <v>17</v>
      </c>
      <c r="U12" s="10" t="s">
        <v>15</v>
      </c>
      <c r="V12" s="10" t="s">
        <v>17</v>
      </c>
      <c r="W12" s="10" t="s">
        <v>15</v>
      </c>
      <c r="X12" s="10" t="s">
        <v>17</v>
      </c>
      <c r="Y12" s="10" t="s">
        <v>15</v>
      </c>
      <c r="Z12" s="10" t="s">
        <v>17</v>
      </c>
      <c r="AA12" s="10" t="s">
        <v>15</v>
      </c>
      <c r="AB12" s="10" t="s">
        <v>17</v>
      </c>
      <c r="AC12" s="10" t="s">
        <v>15</v>
      </c>
      <c r="AD12" s="10" t="s">
        <v>17</v>
      </c>
      <c r="AE12" s="10" t="s">
        <v>15</v>
      </c>
      <c r="AF12" s="10" t="s">
        <v>17</v>
      </c>
      <c r="AG12" s="10" t="s">
        <v>15</v>
      </c>
      <c r="AH12" s="10" t="s">
        <v>17</v>
      </c>
      <c r="AI12" s="10" t="s">
        <v>15</v>
      </c>
      <c r="AJ12" s="10" t="s">
        <v>17</v>
      </c>
      <c r="AK12" s="10" t="s">
        <v>15</v>
      </c>
      <c r="AL12" s="10" t="s">
        <v>17</v>
      </c>
      <c r="AM12" s="10" t="s">
        <v>15</v>
      </c>
      <c r="AN12" s="10" t="s">
        <v>17</v>
      </c>
    </row>
    <row r="13" spans="1:44" x14ac:dyDescent="0.2">
      <c r="A13" s="16" t="str">
        <f>Orçamento!C13</f>
        <v>1.0</v>
      </c>
      <c r="B13" s="12" t="str">
        <f>Orçamento!D13</f>
        <v>SERVIÇOS PRELIMINARES</v>
      </c>
      <c r="C13" s="13">
        <f>D13/$G$6*100</f>
        <v>3.9682907637555722</v>
      </c>
      <c r="D13" s="21">
        <f>Orçamento!K36</f>
        <v>49472.75</v>
      </c>
      <c r="E13" s="67">
        <v>40</v>
      </c>
      <c r="F13" s="14">
        <f>ROUND(E13*$D13/100,2)-0.02</f>
        <v>19789.079999999998</v>
      </c>
      <c r="G13" s="68">
        <v>10</v>
      </c>
      <c r="H13" s="14">
        <f>ROUND(G13*$D13/100,2)</f>
        <v>4947.28</v>
      </c>
      <c r="I13" s="68">
        <v>10</v>
      </c>
      <c r="J13" s="14">
        <f>ROUND(I13*$D13/100,2)</f>
        <v>4947.28</v>
      </c>
      <c r="K13" s="68">
        <v>10</v>
      </c>
      <c r="L13" s="14">
        <f t="shared" ref="L13:L34" si="0">ROUND(K13*$D13/100,2)</f>
        <v>4947.28</v>
      </c>
      <c r="M13" s="63">
        <v>10</v>
      </c>
      <c r="N13" s="14">
        <f t="shared" ref="N13:N34" si="1">ROUND(M13*$D13/100,2)</f>
        <v>4947.28</v>
      </c>
      <c r="O13" s="63">
        <v>10</v>
      </c>
      <c r="P13" s="14">
        <f t="shared" ref="P13:P34" si="2">ROUND(O13*$D13/100,2)</f>
        <v>4947.28</v>
      </c>
      <c r="Q13" s="63">
        <v>10</v>
      </c>
      <c r="R13" s="14">
        <f t="shared" ref="R13:R34" si="3">ROUND(Q13*$D13/100,2)</f>
        <v>4947.28</v>
      </c>
      <c r="S13" s="63"/>
      <c r="T13" s="14">
        <f t="shared" ref="T13:T34" si="4">ROUND(S13*$D13/100,2)</f>
        <v>0</v>
      </c>
      <c r="U13" s="63"/>
      <c r="V13" s="14">
        <f t="shared" ref="V13:V34" si="5">ROUND(U13*$D13/100,2)</f>
        <v>0</v>
      </c>
      <c r="W13" s="63"/>
      <c r="X13" s="14">
        <f t="shared" ref="X13:X34" si="6">ROUND(W13*$D13/100,2)</f>
        <v>0</v>
      </c>
      <c r="Y13" s="63"/>
      <c r="Z13" s="14">
        <f t="shared" ref="Z13:Z34" si="7">ROUND(Y13*$D13/100,2)</f>
        <v>0</v>
      </c>
      <c r="AA13" s="63"/>
      <c r="AB13" s="14">
        <f t="shared" ref="AB13:AB34" si="8">ROUND(AA13*$D13/100,2)</f>
        <v>0</v>
      </c>
      <c r="AC13" s="63"/>
      <c r="AD13" s="14">
        <f t="shared" ref="AD13:AD20" si="9">ROUND(AC13*$D13/100,2)</f>
        <v>0</v>
      </c>
      <c r="AE13" s="63"/>
      <c r="AF13" s="14">
        <f t="shared" ref="AF13:AF34" si="10">ROUND(AE13*$D13/100,2)</f>
        <v>0</v>
      </c>
      <c r="AG13" s="63"/>
      <c r="AH13" s="14">
        <f t="shared" ref="AH13:AH34" si="11">ROUND(AG13*$D13/100,2)</f>
        <v>0</v>
      </c>
      <c r="AI13" s="63"/>
      <c r="AJ13" s="14">
        <f t="shared" ref="AJ13:AJ19" si="12">ROUND(AI13*$D13/100,2)</f>
        <v>0</v>
      </c>
      <c r="AK13" s="63"/>
      <c r="AL13" s="14">
        <f t="shared" ref="AL13:AL34" si="13">ROUND(AK13*$D13/100,2)</f>
        <v>0</v>
      </c>
      <c r="AM13" s="63"/>
      <c r="AN13" s="14">
        <f t="shared" ref="AN13:AN34" si="14">ROUND(AM13*$D13/100,2)</f>
        <v>0</v>
      </c>
      <c r="AO13" s="69">
        <f>E13+G13+I13+K13+M13+O13+Q13+S13+U13+W13+Y13+AA13+AC13+AE13+AG13+AI13+AK13+AM13</f>
        <v>100</v>
      </c>
      <c r="AP13" s="70">
        <f>F13+H13+J13+L13+N13+P13+R13+T13+V13+X13+Z13+AB13+AD13+AF13+AH13+AJ13+AL13+AN13</f>
        <v>49472.759999999995</v>
      </c>
      <c r="AQ13" s="70">
        <f>D13</f>
        <v>49472.75</v>
      </c>
      <c r="AR13" s="70">
        <f>AQ13-AP13</f>
        <v>-9.9999999947613105E-3</v>
      </c>
    </row>
    <row r="14" spans="1:44" x14ac:dyDescent="0.2">
      <c r="A14" s="16" t="str">
        <f>Orçamento!C37</f>
        <v>2.0</v>
      </c>
      <c r="B14" s="12" t="str">
        <f>Orçamento!D37</f>
        <v>DRENAGEM</v>
      </c>
      <c r="C14" s="13">
        <f t="shared" ref="C14:C34" si="15">D14/$G$6*100</f>
        <v>8.3526521748497782</v>
      </c>
      <c r="D14" s="21">
        <f>Orçamento!K54</f>
        <v>104132.66</v>
      </c>
      <c r="E14" s="68">
        <v>60</v>
      </c>
      <c r="F14" s="14">
        <f t="shared" ref="F14:H34" si="16">ROUND(E14*$D14/100,2)</f>
        <v>62479.6</v>
      </c>
      <c r="G14" s="68">
        <v>40</v>
      </c>
      <c r="H14" s="14">
        <f t="shared" si="16"/>
        <v>41653.06</v>
      </c>
      <c r="I14" s="68"/>
      <c r="J14" s="14">
        <f>ROUND(I14*$D14/100,2)</f>
        <v>0</v>
      </c>
      <c r="K14" s="68"/>
      <c r="L14" s="14">
        <f t="shared" si="0"/>
        <v>0</v>
      </c>
      <c r="M14" s="63"/>
      <c r="N14" s="14">
        <f t="shared" si="1"/>
        <v>0</v>
      </c>
      <c r="O14" s="63"/>
      <c r="P14" s="14">
        <f t="shared" si="2"/>
        <v>0</v>
      </c>
      <c r="Q14" s="63"/>
      <c r="R14" s="14">
        <f t="shared" si="3"/>
        <v>0</v>
      </c>
      <c r="S14" s="63"/>
      <c r="T14" s="14">
        <f t="shared" si="4"/>
        <v>0</v>
      </c>
      <c r="U14" s="63"/>
      <c r="V14" s="14">
        <f t="shared" si="5"/>
        <v>0</v>
      </c>
      <c r="W14" s="63"/>
      <c r="X14" s="14">
        <f t="shared" si="6"/>
        <v>0</v>
      </c>
      <c r="Y14" s="63"/>
      <c r="Z14" s="14">
        <f t="shared" si="7"/>
        <v>0</v>
      </c>
      <c r="AA14" s="63"/>
      <c r="AB14" s="14">
        <f t="shared" si="8"/>
        <v>0</v>
      </c>
      <c r="AC14" s="63"/>
      <c r="AD14" s="14">
        <f t="shared" si="9"/>
        <v>0</v>
      </c>
      <c r="AE14" s="63"/>
      <c r="AF14" s="14">
        <f t="shared" si="10"/>
        <v>0</v>
      </c>
      <c r="AG14" s="63"/>
      <c r="AH14" s="14">
        <f t="shared" si="11"/>
        <v>0</v>
      </c>
      <c r="AI14" s="63"/>
      <c r="AJ14" s="14">
        <f t="shared" si="12"/>
        <v>0</v>
      </c>
      <c r="AK14" s="63"/>
      <c r="AL14" s="14">
        <f t="shared" si="13"/>
        <v>0</v>
      </c>
      <c r="AM14" s="63"/>
      <c r="AN14" s="14">
        <f t="shared" si="14"/>
        <v>0</v>
      </c>
      <c r="AO14" s="69">
        <f t="shared" ref="AO14:AO34" si="17">E14+G14+I14+K14+M14+O14+Q14+S14+U14+W14+Y14+AA14+AC14+AE14+AG14+AI14+AK14+AM14</f>
        <v>100</v>
      </c>
      <c r="AP14" s="70">
        <f t="shared" ref="AP14:AP34" si="18">F14+H14+J14+L14+N14+P14+R14+T14+V14+X14+Z14+AB14+AD14+AF14+AH14+AJ14+AL14+AN14</f>
        <v>104132.66</v>
      </c>
      <c r="AQ14" s="70">
        <f t="shared" ref="AQ14:AQ37" si="19">D14</f>
        <v>104132.66</v>
      </c>
      <c r="AR14" s="70">
        <f t="shared" ref="AR14:AR37" si="20">AQ14-AP14</f>
        <v>0</v>
      </c>
    </row>
    <row r="15" spans="1:44" x14ac:dyDescent="0.2">
      <c r="A15" s="16" t="str">
        <f>Orçamento!C55</f>
        <v>3.0</v>
      </c>
      <c r="B15" s="12" t="str">
        <f>Orçamento!D55</f>
        <v>INFRAESTRUTURA (AMPLIAÇÃO)</v>
      </c>
      <c r="C15" s="13">
        <f t="shared" si="15"/>
        <v>6.1491941127795346</v>
      </c>
      <c r="D15" s="21">
        <f>Orçamento!K66</f>
        <v>76662.11</v>
      </c>
      <c r="E15" s="68"/>
      <c r="F15" s="14">
        <f t="shared" si="16"/>
        <v>0</v>
      </c>
      <c r="G15" s="68">
        <v>50</v>
      </c>
      <c r="H15" s="14">
        <f t="shared" si="16"/>
        <v>38331.06</v>
      </c>
      <c r="I15" s="68">
        <v>50</v>
      </c>
      <c r="J15" s="14">
        <f>ROUND(I15*$D15/100,2)-0.01</f>
        <v>38331.049999999996</v>
      </c>
      <c r="K15" s="68"/>
      <c r="L15" s="14">
        <f t="shared" si="0"/>
        <v>0</v>
      </c>
      <c r="M15" s="63"/>
      <c r="N15" s="14">
        <f t="shared" si="1"/>
        <v>0</v>
      </c>
      <c r="O15" s="63"/>
      <c r="P15" s="14">
        <f t="shared" si="2"/>
        <v>0</v>
      </c>
      <c r="Q15" s="63"/>
      <c r="R15" s="14">
        <f t="shared" si="3"/>
        <v>0</v>
      </c>
      <c r="S15" s="63"/>
      <c r="T15" s="14">
        <f t="shared" si="4"/>
        <v>0</v>
      </c>
      <c r="U15" s="63"/>
      <c r="V15" s="14">
        <f t="shared" si="5"/>
        <v>0</v>
      </c>
      <c r="W15" s="63"/>
      <c r="X15" s="14">
        <f t="shared" si="6"/>
        <v>0</v>
      </c>
      <c r="Y15" s="63"/>
      <c r="Z15" s="14">
        <f t="shared" si="7"/>
        <v>0</v>
      </c>
      <c r="AA15" s="63"/>
      <c r="AB15" s="14">
        <f t="shared" si="8"/>
        <v>0</v>
      </c>
      <c r="AC15" s="63"/>
      <c r="AD15" s="14">
        <f t="shared" si="9"/>
        <v>0</v>
      </c>
      <c r="AE15" s="63"/>
      <c r="AF15" s="14">
        <f t="shared" si="10"/>
        <v>0</v>
      </c>
      <c r="AG15" s="63"/>
      <c r="AH15" s="14">
        <f t="shared" si="11"/>
        <v>0</v>
      </c>
      <c r="AI15" s="63"/>
      <c r="AJ15" s="14">
        <f t="shared" si="12"/>
        <v>0</v>
      </c>
      <c r="AK15" s="63"/>
      <c r="AL15" s="14">
        <f t="shared" si="13"/>
        <v>0</v>
      </c>
      <c r="AM15" s="63"/>
      <c r="AN15" s="14">
        <f t="shared" si="14"/>
        <v>0</v>
      </c>
      <c r="AO15" s="69">
        <f t="shared" si="17"/>
        <v>100</v>
      </c>
      <c r="AP15" s="70">
        <f t="shared" si="18"/>
        <v>76662.109999999986</v>
      </c>
      <c r="AQ15" s="70">
        <f t="shared" si="19"/>
        <v>76662.11</v>
      </c>
      <c r="AR15" s="70">
        <f t="shared" si="20"/>
        <v>0</v>
      </c>
    </row>
    <row r="16" spans="1:44" x14ac:dyDescent="0.2">
      <c r="A16" s="16" t="str">
        <f>Orçamento!C67</f>
        <v>4.0</v>
      </c>
      <c r="B16" s="12" t="str">
        <f>Orçamento!D67</f>
        <v>SUPRAESTRUTURA</v>
      </c>
      <c r="C16" s="13">
        <f t="shared" si="15"/>
        <v>3.4208631167868591</v>
      </c>
      <c r="D16" s="21">
        <f>Orçamento!K83</f>
        <v>42647.96</v>
      </c>
      <c r="E16" s="68"/>
      <c r="F16" s="14">
        <f t="shared" si="16"/>
        <v>0</v>
      </c>
      <c r="G16" s="68"/>
      <c r="H16" s="14">
        <f t="shared" si="16"/>
        <v>0</v>
      </c>
      <c r="I16" s="68">
        <v>20</v>
      </c>
      <c r="J16" s="14">
        <f t="shared" ref="J16:J34" si="21">ROUND(I16*$D16/100,2)</f>
        <v>8529.59</v>
      </c>
      <c r="K16" s="68">
        <v>40</v>
      </c>
      <c r="L16" s="14">
        <f t="shared" si="0"/>
        <v>17059.18</v>
      </c>
      <c r="M16" s="63">
        <v>30</v>
      </c>
      <c r="N16" s="14">
        <f t="shared" si="1"/>
        <v>12794.39</v>
      </c>
      <c r="O16" s="63">
        <v>10</v>
      </c>
      <c r="P16" s="14">
        <f t="shared" si="2"/>
        <v>4264.8</v>
      </c>
      <c r="Q16" s="63"/>
      <c r="R16" s="14">
        <f t="shared" si="3"/>
        <v>0</v>
      </c>
      <c r="S16" s="63"/>
      <c r="T16" s="14">
        <f t="shared" si="4"/>
        <v>0</v>
      </c>
      <c r="U16" s="63"/>
      <c r="V16" s="14">
        <f t="shared" si="5"/>
        <v>0</v>
      </c>
      <c r="W16" s="63"/>
      <c r="X16" s="14">
        <f t="shared" si="6"/>
        <v>0</v>
      </c>
      <c r="Y16" s="63"/>
      <c r="Z16" s="14">
        <f t="shared" si="7"/>
        <v>0</v>
      </c>
      <c r="AA16" s="63"/>
      <c r="AB16" s="14">
        <f t="shared" si="8"/>
        <v>0</v>
      </c>
      <c r="AC16" s="63"/>
      <c r="AD16" s="14">
        <f t="shared" si="9"/>
        <v>0</v>
      </c>
      <c r="AE16" s="63"/>
      <c r="AF16" s="14">
        <f t="shared" si="10"/>
        <v>0</v>
      </c>
      <c r="AG16" s="63"/>
      <c r="AH16" s="14">
        <f t="shared" si="11"/>
        <v>0</v>
      </c>
      <c r="AI16" s="63"/>
      <c r="AJ16" s="14">
        <f t="shared" si="12"/>
        <v>0</v>
      </c>
      <c r="AK16" s="63"/>
      <c r="AL16" s="14">
        <f t="shared" si="13"/>
        <v>0</v>
      </c>
      <c r="AM16" s="63"/>
      <c r="AN16" s="14">
        <f t="shared" si="14"/>
        <v>0</v>
      </c>
      <c r="AO16" s="69">
        <f t="shared" si="17"/>
        <v>100</v>
      </c>
      <c r="AP16" s="70">
        <f t="shared" si="18"/>
        <v>42647.960000000006</v>
      </c>
      <c r="AQ16" s="70">
        <f t="shared" si="19"/>
        <v>42647.96</v>
      </c>
      <c r="AR16" s="70">
        <f t="shared" si="20"/>
        <v>0</v>
      </c>
    </row>
    <row r="17" spans="1:44" x14ac:dyDescent="0.2">
      <c r="A17" s="16" t="str">
        <f>Orçamento!C84</f>
        <v>5.0</v>
      </c>
      <c r="B17" s="12" t="str">
        <f>Orçamento!D84</f>
        <v>IMPERMEABILIZAÇÃO</v>
      </c>
      <c r="C17" s="13">
        <f t="shared" si="15"/>
        <v>1.4142869488575516</v>
      </c>
      <c r="D17" s="21">
        <f>Orçamento!K87</f>
        <v>17631.940000000002</v>
      </c>
      <c r="E17" s="68"/>
      <c r="F17" s="14">
        <f t="shared" si="16"/>
        <v>0</v>
      </c>
      <c r="G17" s="68"/>
      <c r="H17" s="14">
        <f t="shared" si="16"/>
        <v>0</v>
      </c>
      <c r="I17" s="68">
        <v>55</v>
      </c>
      <c r="J17" s="14">
        <f t="shared" si="21"/>
        <v>9697.57</v>
      </c>
      <c r="K17" s="68"/>
      <c r="L17" s="14">
        <f t="shared" si="0"/>
        <v>0</v>
      </c>
      <c r="M17" s="63"/>
      <c r="N17" s="14">
        <f t="shared" si="1"/>
        <v>0</v>
      </c>
      <c r="O17" s="63"/>
      <c r="P17" s="14">
        <f t="shared" si="2"/>
        <v>0</v>
      </c>
      <c r="Q17" s="63"/>
      <c r="R17" s="14">
        <f t="shared" si="3"/>
        <v>0</v>
      </c>
      <c r="S17" s="63"/>
      <c r="T17" s="14">
        <f t="shared" si="4"/>
        <v>0</v>
      </c>
      <c r="U17" s="63">
        <v>45</v>
      </c>
      <c r="V17" s="14">
        <f t="shared" si="5"/>
        <v>7934.37</v>
      </c>
      <c r="W17" s="63"/>
      <c r="X17" s="14">
        <f t="shared" si="6"/>
        <v>0</v>
      </c>
      <c r="Y17" s="63"/>
      <c r="Z17" s="14">
        <f t="shared" si="7"/>
        <v>0</v>
      </c>
      <c r="AA17" s="63"/>
      <c r="AB17" s="14">
        <f t="shared" si="8"/>
        <v>0</v>
      </c>
      <c r="AC17" s="63"/>
      <c r="AD17" s="14">
        <f t="shared" si="9"/>
        <v>0</v>
      </c>
      <c r="AE17" s="63"/>
      <c r="AF17" s="14">
        <f t="shared" si="10"/>
        <v>0</v>
      </c>
      <c r="AG17" s="63"/>
      <c r="AH17" s="14">
        <f t="shared" si="11"/>
        <v>0</v>
      </c>
      <c r="AI17" s="63"/>
      <c r="AJ17" s="14">
        <f t="shared" si="12"/>
        <v>0</v>
      </c>
      <c r="AK17" s="63"/>
      <c r="AL17" s="14">
        <f t="shared" si="13"/>
        <v>0</v>
      </c>
      <c r="AM17" s="63"/>
      <c r="AN17" s="14">
        <f t="shared" si="14"/>
        <v>0</v>
      </c>
      <c r="AO17" s="69">
        <f t="shared" si="17"/>
        <v>100</v>
      </c>
      <c r="AP17" s="70">
        <f t="shared" si="18"/>
        <v>17631.939999999999</v>
      </c>
      <c r="AQ17" s="70">
        <f t="shared" si="19"/>
        <v>17631.940000000002</v>
      </c>
      <c r="AR17" s="70">
        <f t="shared" si="20"/>
        <v>0</v>
      </c>
    </row>
    <row r="18" spans="1:44" x14ac:dyDescent="0.2">
      <c r="A18" s="16" t="str">
        <f>Orçamento!C88</f>
        <v>6.0</v>
      </c>
      <c r="B18" s="12" t="str">
        <f>Orçamento!D88</f>
        <v xml:space="preserve">SISTEMA DE VEDAÇÃO VERTICAL EXTERNO / INTERNO (PAREDES)  </v>
      </c>
      <c r="C18" s="13">
        <f t="shared" si="15"/>
        <v>5.5082268514360155</v>
      </c>
      <c r="D18" s="21">
        <f>Orçamento!K108</f>
        <v>68671.16</v>
      </c>
      <c r="E18" s="68"/>
      <c r="F18" s="14">
        <f t="shared" si="16"/>
        <v>0</v>
      </c>
      <c r="G18" s="68"/>
      <c r="H18" s="14">
        <f t="shared" si="16"/>
        <v>0</v>
      </c>
      <c r="I18" s="68"/>
      <c r="J18" s="14">
        <f t="shared" si="21"/>
        <v>0</v>
      </c>
      <c r="K18" s="68"/>
      <c r="L18" s="14">
        <f t="shared" si="0"/>
        <v>0</v>
      </c>
      <c r="M18" s="63">
        <v>20</v>
      </c>
      <c r="N18" s="14">
        <f t="shared" si="1"/>
        <v>13734.23</v>
      </c>
      <c r="O18" s="63">
        <v>20</v>
      </c>
      <c r="P18" s="14">
        <f t="shared" si="2"/>
        <v>13734.23</v>
      </c>
      <c r="Q18" s="63"/>
      <c r="R18" s="14">
        <f t="shared" si="3"/>
        <v>0</v>
      </c>
      <c r="S18" s="63"/>
      <c r="T18" s="14">
        <f t="shared" si="4"/>
        <v>0</v>
      </c>
      <c r="U18" s="63"/>
      <c r="V18" s="14">
        <f t="shared" si="5"/>
        <v>0</v>
      </c>
      <c r="W18" s="63"/>
      <c r="X18" s="14">
        <f t="shared" si="6"/>
        <v>0</v>
      </c>
      <c r="Y18" s="63"/>
      <c r="Z18" s="14">
        <f t="shared" si="7"/>
        <v>0</v>
      </c>
      <c r="AA18" s="63"/>
      <c r="AB18" s="14">
        <f t="shared" si="8"/>
        <v>0</v>
      </c>
      <c r="AC18" s="63">
        <v>20</v>
      </c>
      <c r="AD18" s="14">
        <f t="shared" si="9"/>
        <v>13734.23</v>
      </c>
      <c r="AE18" s="63">
        <v>40</v>
      </c>
      <c r="AF18" s="14">
        <f>ROUND(AE18*$D18/100,2)+0.01</f>
        <v>27468.469999999998</v>
      </c>
      <c r="AG18" s="63"/>
      <c r="AH18" s="14">
        <f t="shared" si="11"/>
        <v>0</v>
      </c>
      <c r="AI18" s="63"/>
      <c r="AJ18" s="14">
        <f t="shared" si="12"/>
        <v>0</v>
      </c>
      <c r="AK18" s="63"/>
      <c r="AL18" s="14">
        <f t="shared" si="13"/>
        <v>0</v>
      </c>
      <c r="AM18" s="63"/>
      <c r="AN18" s="14">
        <f t="shared" si="14"/>
        <v>0</v>
      </c>
      <c r="AO18" s="69">
        <f t="shared" si="17"/>
        <v>100</v>
      </c>
      <c r="AP18" s="70">
        <f t="shared" si="18"/>
        <v>68671.16</v>
      </c>
      <c r="AQ18" s="70">
        <f t="shared" si="19"/>
        <v>68671.16</v>
      </c>
      <c r="AR18" s="70">
        <f t="shared" si="20"/>
        <v>0</v>
      </c>
    </row>
    <row r="19" spans="1:44" x14ac:dyDescent="0.2">
      <c r="A19" s="16" t="str">
        <f>Orçamento!C109</f>
        <v>7.0</v>
      </c>
      <c r="B19" s="12" t="str">
        <f>Orçamento!D109</f>
        <v>COBERTURA</v>
      </c>
      <c r="C19" s="13">
        <f t="shared" si="15"/>
        <v>16.333513740022536</v>
      </c>
      <c r="D19" s="21">
        <f>Orçamento!K153</f>
        <v>203630.19999999998</v>
      </c>
      <c r="E19" s="68"/>
      <c r="F19" s="14">
        <f t="shared" si="16"/>
        <v>0</v>
      </c>
      <c r="G19" s="68"/>
      <c r="H19" s="14">
        <f t="shared" si="16"/>
        <v>0</v>
      </c>
      <c r="I19" s="68"/>
      <c r="J19" s="14">
        <f t="shared" si="21"/>
        <v>0</v>
      </c>
      <c r="K19" s="68"/>
      <c r="L19" s="14">
        <f t="shared" si="0"/>
        <v>0</v>
      </c>
      <c r="M19" s="63"/>
      <c r="N19" s="14">
        <f t="shared" si="1"/>
        <v>0</v>
      </c>
      <c r="O19" s="63"/>
      <c r="P19" s="14">
        <f t="shared" si="2"/>
        <v>0</v>
      </c>
      <c r="Q19" s="63">
        <v>10</v>
      </c>
      <c r="R19" s="14">
        <f t="shared" si="3"/>
        <v>20363.02</v>
      </c>
      <c r="S19" s="63">
        <v>30</v>
      </c>
      <c r="T19" s="14">
        <f>ROUND(S19*$D19/100,2)</f>
        <v>61089.06</v>
      </c>
      <c r="U19" s="63">
        <v>20</v>
      </c>
      <c r="V19" s="14">
        <f>ROUND(U19*$D19/100,2)-0.01</f>
        <v>40726.03</v>
      </c>
      <c r="W19" s="63">
        <v>20</v>
      </c>
      <c r="X19" s="14">
        <f>ROUND(W19*$D19/100,2)-0.01</f>
        <v>40726.03</v>
      </c>
      <c r="Y19" s="63">
        <v>10</v>
      </c>
      <c r="Z19" s="14">
        <f t="shared" si="7"/>
        <v>20363.02</v>
      </c>
      <c r="AA19" s="63">
        <v>10</v>
      </c>
      <c r="AB19" s="14">
        <f t="shared" si="8"/>
        <v>20363.02</v>
      </c>
      <c r="AC19" s="63"/>
      <c r="AD19" s="14">
        <f t="shared" si="9"/>
        <v>0</v>
      </c>
      <c r="AE19" s="63"/>
      <c r="AF19" s="14">
        <f t="shared" si="10"/>
        <v>0</v>
      </c>
      <c r="AG19" s="63"/>
      <c r="AH19" s="14">
        <f t="shared" si="11"/>
        <v>0</v>
      </c>
      <c r="AI19" s="63"/>
      <c r="AJ19" s="14">
        <f t="shared" si="12"/>
        <v>0</v>
      </c>
      <c r="AK19" s="63"/>
      <c r="AL19" s="14">
        <f t="shared" si="13"/>
        <v>0</v>
      </c>
      <c r="AM19" s="63"/>
      <c r="AN19" s="14">
        <f t="shared" si="14"/>
        <v>0</v>
      </c>
      <c r="AO19" s="69">
        <f t="shared" si="17"/>
        <v>100</v>
      </c>
      <c r="AP19" s="70">
        <f t="shared" si="18"/>
        <v>203630.18</v>
      </c>
      <c r="AQ19" s="70">
        <f t="shared" si="19"/>
        <v>203630.19999999998</v>
      </c>
      <c r="AR19" s="70">
        <f t="shared" si="20"/>
        <v>1.9999999989522621E-2</v>
      </c>
    </row>
    <row r="20" spans="1:44" x14ac:dyDescent="0.2">
      <c r="A20" s="15" t="str">
        <f>Orçamento!C154</f>
        <v>8.0</v>
      </c>
      <c r="B20" s="62" t="str">
        <f>Orçamento!D154</f>
        <v>PAVIMENTAÇÃO (PISO INTERNOS E EXTERNOS)</v>
      </c>
      <c r="C20" s="13">
        <f t="shared" si="15"/>
        <v>17.185727197268534</v>
      </c>
      <c r="D20" s="21">
        <f>Orçamento!K184</f>
        <v>214254.76000000004</v>
      </c>
      <c r="E20" s="68"/>
      <c r="F20" s="14">
        <f t="shared" si="16"/>
        <v>0</v>
      </c>
      <c r="G20" s="68"/>
      <c r="H20" s="14">
        <f t="shared" si="16"/>
        <v>0</v>
      </c>
      <c r="I20" s="68"/>
      <c r="J20" s="14">
        <f t="shared" si="21"/>
        <v>0</v>
      </c>
      <c r="K20" s="68"/>
      <c r="L20" s="14">
        <f t="shared" si="0"/>
        <v>0</v>
      </c>
      <c r="M20" s="63"/>
      <c r="N20" s="14">
        <f t="shared" si="1"/>
        <v>0</v>
      </c>
      <c r="O20" s="63">
        <v>15</v>
      </c>
      <c r="P20" s="14">
        <f t="shared" si="2"/>
        <v>32138.21</v>
      </c>
      <c r="Q20" s="63">
        <v>15</v>
      </c>
      <c r="R20" s="14">
        <f t="shared" si="3"/>
        <v>32138.21</v>
      </c>
      <c r="S20" s="63"/>
      <c r="T20" s="14">
        <f t="shared" si="4"/>
        <v>0</v>
      </c>
      <c r="U20" s="63"/>
      <c r="V20" s="14">
        <f t="shared" si="5"/>
        <v>0</v>
      </c>
      <c r="W20" s="63"/>
      <c r="X20" s="14">
        <f t="shared" si="6"/>
        <v>0</v>
      </c>
      <c r="Y20" s="63">
        <v>20</v>
      </c>
      <c r="Z20" s="14">
        <f>ROUND(Y20*$D20/100,2)-0.01</f>
        <v>42850.939999999995</v>
      </c>
      <c r="AA20" s="63">
        <v>10</v>
      </c>
      <c r="AB20" s="14">
        <f t="shared" si="8"/>
        <v>21425.48</v>
      </c>
      <c r="AC20" s="63">
        <v>10</v>
      </c>
      <c r="AD20" s="14">
        <f t="shared" si="9"/>
        <v>21425.48</v>
      </c>
      <c r="AE20" s="63"/>
      <c r="AF20" s="14">
        <f t="shared" si="10"/>
        <v>0</v>
      </c>
      <c r="AG20" s="63">
        <v>20</v>
      </c>
      <c r="AH20" s="14">
        <f t="shared" si="11"/>
        <v>42850.95</v>
      </c>
      <c r="AI20" s="63">
        <v>10</v>
      </c>
      <c r="AJ20" s="14">
        <f>ROUND(AI20*$D20/100,2)</f>
        <v>21425.48</v>
      </c>
      <c r="AK20" s="63"/>
      <c r="AL20" s="14">
        <f t="shared" si="13"/>
        <v>0</v>
      </c>
      <c r="AM20" s="63"/>
      <c r="AN20" s="14">
        <f t="shared" si="14"/>
        <v>0</v>
      </c>
      <c r="AO20" s="69">
        <f t="shared" si="17"/>
        <v>100</v>
      </c>
      <c r="AP20" s="70">
        <f t="shared" si="18"/>
        <v>214254.74999999997</v>
      </c>
      <c r="AQ20" s="70">
        <f t="shared" si="19"/>
        <v>214254.76000000004</v>
      </c>
      <c r="AR20" s="70">
        <f t="shared" si="20"/>
        <v>1.0000000067520887E-2</v>
      </c>
    </row>
    <row r="21" spans="1:44" x14ac:dyDescent="0.2">
      <c r="A21" s="15" t="str">
        <f>Orçamento!C185</f>
        <v>9.0</v>
      </c>
      <c r="B21" s="62" t="str">
        <f>Orçamento!D185</f>
        <v>REVESTIMENTOS INTERNOS E EXTERNOS</v>
      </c>
      <c r="C21" s="13">
        <f t="shared" si="15"/>
        <v>7.2450368120926854</v>
      </c>
      <c r="D21" s="21">
        <f>Orçamento!K206</f>
        <v>90324.000000000015</v>
      </c>
      <c r="E21" s="68"/>
      <c r="F21" s="14">
        <f t="shared" si="16"/>
        <v>0</v>
      </c>
      <c r="G21" s="68"/>
      <c r="H21" s="14">
        <f t="shared" si="16"/>
        <v>0</v>
      </c>
      <c r="I21" s="68"/>
      <c r="J21" s="14">
        <f t="shared" si="21"/>
        <v>0</v>
      </c>
      <c r="K21" s="68"/>
      <c r="L21" s="14">
        <f t="shared" si="0"/>
        <v>0</v>
      </c>
      <c r="M21" s="63"/>
      <c r="N21" s="14">
        <f t="shared" si="1"/>
        <v>0</v>
      </c>
      <c r="O21" s="63"/>
      <c r="P21" s="14">
        <f t="shared" si="2"/>
        <v>0</v>
      </c>
      <c r="Q21" s="63">
        <v>20</v>
      </c>
      <c r="R21" s="14">
        <f t="shared" si="3"/>
        <v>18064.8</v>
      </c>
      <c r="S21" s="63"/>
      <c r="T21" s="14">
        <f t="shared" si="4"/>
        <v>0</v>
      </c>
      <c r="U21" s="63"/>
      <c r="V21" s="14">
        <f t="shared" si="5"/>
        <v>0</v>
      </c>
      <c r="W21" s="63"/>
      <c r="X21" s="14">
        <f t="shared" si="6"/>
        <v>0</v>
      </c>
      <c r="Y21" s="63"/>
      <c r="Z21" s="14">
        <f t="shared" si="7"/>
        <v>0</v>
      </c>
      <c r="AA21" s="63">
        <v>30</v>
      </c>
      <c r="AB21" s="14">
        <f t="shared" si="8"/>
        <v>27097.200000000001</v>
      </c>
      <c r="AC21" s="63">
        <v>30</v>
      </c>
      <c r="AD21" s="14">
        <f>ROUND(AC21*$D21/100,2)-0.01</f>
        <v>27097.190000000002</v>
      </c>
      <c r="AE21" s="63"/>
      <c r="AF21" s="14">
        <f t="shared" si="10"/>
        <v>0</v>
      </c>
      <c r="AG21" s="63"/>
      <c r="AH21" s="14">
        <f t="shared" si="11"/>
        <v>0</v>
      </c>
      <c r="AI21" s="63">
        <v>20</v>
      </c>
      <c r="AJ21" s="14">
        <f t="shared" ref="AJ21:AJ34" si="22">ROUND(AI21*$D21/100,2)</f>
        <v>18064.8</v>
      </c>
      <c r="AK21" s="63"/>
      <c r="AL21" s="14">
        <f t="shared" si="13"/>
        <v>0</v>
      </c>
      <c r="AM21" s="63"/>
      <c r="AN21" s="14">
        <f t="shared" si="14"/>
        <v>0</v>
      </c>
      <c r="AO21" s="69">
        <f t="shared" si="17"/>
        <v>100</v>
      </c>
      <c r="AP21" s="70">
        <f t="shared" si="18"/>
        <v>90323.99</v>
      </c>
      <c r="AQ21" s="70">
        <f t="shared" si="19"/>
        <v>90324.000000000015</v>
      </c>
      <c r="AR21" s="70">
        <f t="shared" si="20"/>
        <v>1.0000000009313226E-2</v>
      </c>
    </row>
    <row r="22" spans="1:44" x14ac:dyDescent="0.2">
      <c r="A22" s="15" t="str">
        <f>Orçamento!C207</f>
        <v>10.0</v>
      </c>
      <c r="B22" s="62" t="str">
        <f>Orçamento!D207</f>
        <v>SOLEIRAS, PEITORIS, RODAPÉS E BANCADAS</v>
      </c>
      <c r="C22" s="13">
        <f t="shared" si="15"/>
        <v>1.5646396707523651</v>
      </c>
      <c r="D22" s="21">
        <f>Orçamento!K225</f>
        <v>19506.390000000003</v>
      </c>
      <c r="E22" s="68"/>
      <c r="F22" s="14">
        <f t="shared" si="16"/>
        <v>0</v>
      </c>
      <c r="G22" s="68"/>
      <c r="H22" s="14">
        <f t="shared" si="16"/>
        <v>0</v>
      </c>
      <c r="I22" s="68"/>
      <c r="J22" s="14">
        <f t="shared" si="21"/>
        <v>0</v>
      </c>
      <c r="K22" s="68"/>
      <c r="L22" s="14">
        <f t="shared" si="0"/>
        <v>0</v>
      </c>
      <c r="M22" s="63"/>
      <c r="N22" s="14">
        <f t="shared" si="1"/>
        <v>0</v>
      </c>
      <c r="O22" s="63"/>
      <c r="P22" s="14">
        <f t="shared" si="2"/>
        <v>0</v>
      </c>
      <c r="Q22" s="63"/>
      <c r="R22" s="14">
        <f t="shared" si="3"/>
        <v>0</v>
      </c>
      <c r="S22" s="63"/>
      <c r="T22" s="14">
        <f t="shared" si="4"/>
        <v>0</v>
      </c>
      <c r="U22" s="63"/>
      <c r="V22" s="14">
        <f t="shared" si="5"/>
        <v>0</v>
      </c>
      <c r="W22" s="63"/>
      <c r="X22" s="14">
        <f t="shared" si="6"/>
        <v>0</v>
      </c>
      <c r="Y22" s="63"/>
      <c r="Z22" s="14">
        <f t="shared" si="7"/>
        <v>0</v>
      </c>
      <c r="AA22" s="63"/>
      <c r="AB22" s="14">
        <f t="shared" si="8"/>
        <v>0</v>
      </c>
      <c r="AC22" s="63">
        <v>20</v>
      </c>
      <c r="AD22" s="14">
        <f t="shared" ref="AD22:AD34" si="23">ROUND(AC22*$D22/100,2)</f>
        <v>3901.28</v>
      </c>
      <c r="AE22" s="63">
        <v>80</v>
      </c>
      <c r="AF22" s="14">
        <f t="shared" si="10"/>
        <v>15605.11</v>
      </c>
      <c r="AG22" s="63"/>
      <c r="AH22" s="14">
        <f t="shared" si="11"/>
        <v>0</v>
      </c>
      <c r="AI22" s="63"/>
      <c r="AJ22" s="14">
        <f t="shared" si="22"/>
        <v>0</v>
      </c>
      <c r="AK22" s="63"/>
      <c r="AL22" s="14">
        <f t="shared" si="13"/>
        <v>0</v>
      </c>
      <c r="AM22" s="63"/>
      <c r="AN22" s="14">
        <f t="shared" si="14"/>
        <v>0</v>
      </c>
      <c r="AO22" s="69">
        <f t="shared" si="17"/>
        <v>100</v>
      </c>
      <c r="AP22" s="70">
        <f t="shared" si="18"/>
        <v>19506.39</v>
      </c>
      <c r="AQ22" s="70">
        <f t="shared" si="19"/>
        <v>19506.390000000003</v>
      </c>
      <c r="AR22" s="70">
        <f t="shared" si="20"/>
        <v>0</v>
      </c>
    </row>
    <row r="23" spans="1:44" x14ac:dyDescent="0.2">
      <c r="A23" s="15" t="str">
        <f>Orçamento!C226</f>
        <v>11.0</v>
      </c>
      <c r="B23" s="62" t="str">
        <f>Orçamento!D226</f>
        <v>ESQUADRIAS</v>
      </c>
      <c r="C23" s="13">
        <f t="shared" si="15"/>
        <v>6.8877765422866899</v>
      </c>
      <c r="D23" s="21">
        <f>Orçamento!K262</f>
        <v>85870.029999999984</v>
      </c>
      <c r="E23" s="68"/>
      <c r="F23" s="14">
        <f t="shared" si="16"/>
        <v>0</v>
      </c>
      <c r="G23" s="68"/>
      <c r="H23" s="14">
        <f t="shared" si="16"/>
        <v>0</v>
      </c>
      <c r="I23" s="68"/>
      <c r="J23" s="14">
        <f t="shared" si="21"/>
        <v>0</v>
      </c>
      <c r="K23" s="68"/>
      <c r="L23" s="14">
        <f t="shared" si="0"/>
        <v>0</v>
      </c>
      <c r="M23" s="63"/>
      <c r="N23" s="14">
        <f t="shared" si="1"/>
        <v>0</v>
      </c>
      <c r="O23" s="63"/>
      <c r="P23" s="14">
        <f t="shared" si="2"/>
        <v>0</v>
      </c>
      <c r="Q23" s="63"/>
      <c r="R23" s="14">
        <f t="shared" si="3"/>
        <v>0</v>
      </c>
      <c r="S23" s="63"/>
      <c r="T23" s="14">
        <f t="shared" si="4"/>
        <v>0</v>
      </c>
      <c r="U23" s="63"/>
      <c r="V23" s="14">
        <f t="shared" si="5"/>
        <v>0</v>
      </c>
      <c r="W23" s="63"/>
      <c r="X23" s="14">
        <f t="shared" si="6"/>
        <v>0</v>
      </c>
      <c r="Y23" s="63"/>
      <c r="Z23" s="14">
        <f t="shared" si="7"/>
        <v>0</v>
      </c>
      <c r="AA23" s="63"/>
      <c r="AB23" s="14">
        <f t="shared" si="8"/>
        <v>0</v>
      </c>
      <c r="AC23" s="63">
        <v>20</v>
      </c>
      <c r="AD23" s="14">
        <f>ROUND(AC23*$D23/100,2)</f>
        <v>17174.009999999998</v>
      </c>
      <c r="AE23" s="63">
        <v>40</v>
      </c>
      <c r="AF23" s="14">
        <f t="shared" si="10"/>
        <v>34348.01</v>
      </c>
      <c r="AG23" s="63">
        <v>40</v>
      </c>
      <c r="AH23" s="14">
        <f t="shared" si="11"/>
        <v>34348.01</v>
      </c>
      <c r="AI23" s="63"/>
      <c r="AJ23" s="14">
        <f t="shared" si="22"/>
        <v>0</v>
      </c>
      <c r="AK23" s="63"/>
      <c r="AL23" s="14">
        <f t="shared" si="13"/>
        <v>0</v>
      </c>
      <c r="AM23" s="63"/>
      <c r="AN23" s="14">
        <f t="shared" si="14"/>
        <v>0</v>
      </c>
      <c r="AO23" s="69">
        <f t="shared" si="17"/>
        <v>100</v>
      </c>
      <c r="AP23" s="70">
        <f t="shared" si="18"/>
        <v>85870.03</v>
      </c>
      <c r="AQ23" s="70">
        <f t="shared" si="19"/>
        <v>85870.029999999984</v>
      </c>
      <c r="AR23" s="70">
        <f t="shared" si="20"/>
        <v>0</v>
      </c>
    </row>
    <row r="24" spans="1:44" x14ac:dyDescent="0.2">
      <c r="A24" s="15" t="str">
        <f>Orçamento!C263</f>
        <v>12.0</v>
      </c>
      <c r="B24" s="62" t="str">
        <f>Orçamento!D263</f>
        <v>VIDROS</v>
      </c>
      <c r="C24" s="13">
        <f t="shared" si="15"/>
        <v>1.5740797794988244</v>
      </c>
      <c r="D24" s="21">
        <f>Orçamento!K266</f>
        <v>19624.080000000002</v>
      </c>
      <c r="E24" s="68"/>
      <c r="F24" s="14">
        <f t="shared" si="16"/>
        <v>0</v>
      </c>
      <c r="G24" s="68"/>
      <c r="H24" s="14">
        <f t="shared" si="16"/>
        <v>0</v>
      </c>
      <c r="I24" s="68"/>
      <c r="J24" s="14">
        <f t="shared" si="21"/>
        <v>0</v>
      </c>
      <c r="K24" s="68"/>
      <c r="L24" s="14">
        <f t="shared" si="0"/>
        <v>0</v>
      </c>
      <c r="M24" s="63"/>
      <c r="N24" s="14">
        <f t="shared" si="1"/>
        <v>0</v>
      </c>
      <c r="O24" s="63"/>
      <c r="P24" s="14">
        <f t="shared" si="2"/>
        <v>0</v>
      </c>
      <c r="Q24" s="63"/>
      <c r="R24" s="14">
        <f t="shared" si="3"/>
        <v>0</v>
      </c>
      <c r="S24" s="63"/>
      <c r="T24" s="14">
        <f t="shared" si="4"/>
        <v>0</v>
      </c>
      <c r="U24" s="63"/>
      <c r="V24" s="14">
        <f t="shared" si="5"/>
        <v>0</v>
      </c>
      <c r="W24" s="63"/>
      <c r="X24" s="14">
        <f t="shared" si="6"/>
        <v>0</v>
      </c>
      <c r="Y24" s="63"/>
      <c r="Z24" s="14">
        <f t="shared" si="7"/>
        <v>0</v>
      </c>
      <c r="AA24" s="63"/>
      <c r="AB24" s="14">
        <f t="shared" si="8"/>
        <v>0</v>
      </c>
      <c r="AC24" s="63"/>
      <c r="AD24" s="14">
        <f t="shared" si="23"/>
        <v>0</v>
      </c>
      <c r="AE24" s="63"/>
      <c r="AF24" s="14">
        <f t="shared" si="10"/>
        <v>0</v>
      </c>
      <c r="AG24" s="63"/>
      <c r="AH24" s="14">
        <f t="shared" si="11"/>
        <v>0</v>
      </c>
      <c r="AI24" s="63">
        <v>50</v>
      </c>
      <c r="AJ24" s="14">
        <f t="shared" si="22"/>
        <v>9812.0400000000009</v>
      </c>
      <c r="AK24" s="63">
        <v>50</v>
      </c>
      <c r="AL24" s="14">
        <f t="shared" si="13"/>
        <v>9812.0400000000009</v>
      </c>
      <c r="AM24" s="63"/>
      <c r="AN24" s="14">
        <f t="shared" si="14"/>
        <v>0</v>
      </c>
      <c r="AO24" s="69">
        <f t="shared" si="17"/>
        <v>100</v>
      </c>
      <c r="AP24" s="70">
        <f t="shared" si="18"/>
        <v>19624.080000000002</v>
      </c>
      <c r="AQ24" s="70">
        <f t="shared" si="19"/>
        <v>19624.080000000002</v>
      </c>
      <c r="AR24" s="70">
        <f t="shared" si="20"/>
        <v>0</v>
      </c>
    </row>
    <row r="25" spans="1:44" x14ac:dyDescent="0.2">
      <c r="A25" s="15" t="str">
        <f>Orçamento!C267</f>
        <v>13.0</v>
      </c>
      <c r="B25" s="62" t="str">
        <f>Orçamento!D267</f>
        <v>INSTALAÇÕES HIDRÁULICAS</v>
      </c>
      <c r="C25" s="13">
        <f t="shared" si="15"/>
        <v>0.96783694229864492</v>
      </c>
      <c r="D25" s="21">
        <f>Orçamento!K312</f>
        <v>12066.039999999999</v>
      </c>
      <c r="E25" s="68"/>
      <c r="F25" s="14">
        <f t="shared" si="16"/>
        <v>0</v>
      </c>
      <c r="G25" s="68"/>
      <c r="H25" s="14">
        <f t="shared" si="16"/>
        <v>0</v>
      </c>
      <c r="I25" s="68"/>
      <c r="J25" s="14">
        <f t="shared" si="21"/>
        <v>0</v>
      </c>
      <c r="K25" s="68">
        <v>50</v>
      </c>
      <c r="L25" s="14">
        <f>ROUND(K25*$D25/100,2)-0.01</f>
        <v>6033.01</v>
      </c>
      <c r="M25" s="63">
        <v>20</v>
      </c>
      <c r="N25" s="14">
        <f t="shared" si="1"/>
        <v>2413.21</v>
      </c>
      <c r="O25" s="63">
        <v>30</v>
      </c>
      <c r="P25" s="14">
        <f t="shared" si="2"/>
        <v>3619.81</v>
      </c>
      <c r="Q25" s="63"/>
      <c r="R25" s="14">
        <f t="shared" si="3"/>
        <v>0</v>
      </c>
      <c r="S25" s="63"/>
      <c r="T25" s="14">
        <f t="shared" si="4"/>
        <v>0</v>
      </c>
      <c r="U25" s="63"/>
      <c r="V25" s="14">
        <f t="shared" si="5"/>
        <v>0</v>
      </c>
      <c r="W25" s="63"/>
      <c r="X25" s="14">
        <f t="shared" si="6"/>
        <v>0</v>
      </c>
      <c r="Y25" s="63"/>
      <c r="Z25" s="14">
        <f t="shared" si="7"/>
        <v>0</v>
      </c>
      <c r="AA25" s="63"/>
      <c r="AB25" s="14">
        <f t="shared" si="8"/>
        <v>0</v>
      </c>
      <c r="AC25" s="63"/>
      <c r="AD25" s="14">
        <f t="shared" si="23"/>
        <v>0</v>
      </c>
      <c r="AE25" s="63"/>
      <c r="AF25" s="14">
        <f t="shared" si="10"/>
        <v>0</v>
      </c>
      <c r="AG25" s="63"/>
      <c r="AH25" s="14">
        <f t="shared" si="11"/>
        <v>0</v>
      </c>
      <c r="AI25" s="63"/>
      <c r="AJ25" s="14">
        <f t="shared" si="22"/>
        <v>0</v>
      </c>
      <c r="AK25" s="63"/>
      <c r="AL25" s="14">
        <f t="shared" si="13"/>
        <v>0</v>
      </c>
      <c r="AM25" s="63"/>
      <c r="AN25" s="14">
        <f t="shared" si="14"/>
        <v>0</v>
      </c>
      <c r="AO25" s="69">
        <f t="shared" si="17"/>
        <v>100</v>
      </c>
      <c r="AP25" s="70">
        <f t="shared" si="18"/>
        <v>12066.03</v>
      </c>
      <c r="AQ25" s="70">
        <f t="shared" si="19"/>
        <v>12066.039999999999</v>
      </c>
      <c r="AR25" s="70">
        <f t="shared" si="20"/>
        <v>9.9999999983992893E-3</v>
      </c>
    </row>
    <row r="26" spans="1:44" x14ac:dyDescent="0.2">
      <c r="A26" s="15" t="str">
        <f>Orçamento!C313</f>
        <v>14.0</v>
      </c>
      <c r="B26" s="62" t="str">
        <f>Orçamento!D313</f>
        <v>LOUÇAS E METAIS</v>
      </c>
      <c r="C26" s="13">
        <f t="shared" si="15"/>
        <v>1.0188371117537705</v>
      </c>
      <c r="D26" s="21">
        <f>Orçamento!K327</f>
        <v>12701.859999999999</v>
      </c>
      <c r="E26" s="68"/>
      <c r="F26" s="14">
        <f t="shared" si="16"/>
        <v>0</v>
      </c>
      <c r="G26" s="68"/>
      <c r="H26" s="14">
        <f t="shared" si="16"/>
        <v>0</v>
      </c>
      <c r="I26" s="68"/>
      <c r="J26" s="14">
        <f t="shared" si="21"/>
        <v>0</v>
      </c>
      <c r="K26" s="68"/>
      <c r="L26" s="14">
        <f t="shared" si="0"/>
        <v>0</v>
      </c>
      <c r="M26" s="63"/>
      <c r="N26" s="14">
        <f t="shared" si="1"/>
        <v>0</v>
      </c>
      <c r="O26" s="63"/>
      <c r="P26" s="14">
        <f t="shared" si="2"/>
        <v>0</v>
      </c>
      <c r="Q26" s="63"/>
      <c r="R26" s="14">
        <f t="shared" si="3"/>
        <v>0</v>
      </c>
      <c r="S26" s="63"/>
      <c r="T26" s="14">
        <f t="shared" si="4"/>
        <v>0</v>
      </c>
      <c r="U26" s="63"/>
      <c r="V26" s="14">
        <f t="shared" si="5"/>
        <v>0</v>
      </c>
      <c r="W26" s="63"/>
      <c r="X26" s="14">
        <f t="shared" si="6"/>
        <v>0</v>
      </c>
      <c r="Y26" s="63"/>
      <c r="Z26" s="14">
        <f t="shared" si="7"/>
        <v>0</v>
      </c>
      <c r="AA26" s="63"/>
      <c r="AB26" s="14">
        <f t="shared" si="8"/>
        <v>0</v>
      </c>
      <c r="AC26" s="63"/>
      <c r="AD26" s="14">
        <f t="shared" si="23"/>
        <v>0</v>
      </c>
      <c r="AE26" s="63"/>
      <c r="AF26" s="14">
        <f t="shared" si="10"/>
        <v>0</v>
      </c>
      <c r="AG26" s="63"/>
      <c r="AH26" s="14">
        <f t="shared" si="11"/>
        <v>0</v>
      </c>
      <c r="AI26" s="63"/>
      <c r="AJ26" s="14">
        <f t="shared" si="22"/>
        <v>0</v>
      </c>
      <c r="AK26" s="63">
        <v>30</v>
      </c>
      <c r="AL26" s="14">
        <f>ROUND(AK26*$D26/100,2)-0.01</f>
        <v>3810.5499999999997</v>
      </c>
      <c r="AM26" s="63">
        <v>70</v>
      </c>
      <c r="AN26" s="14">
        <f t="shared" si="14"/>
        <v>8891.2999999999993</v>
      </c>
      <c r="AO26" s="69">
        <f t="shared" si="17"/>
        <v>100</v>
      </c>
      <c r="AP26" s="70">
        <f t="shared" si="18"/>
        <v>12701.849999999999</v>
      </c>
      <c r="AQ26" s="70">
        <f t="shared" si="19"/>
        <v>12701.859999999999</v>
      </c>
      <c r="AR26" s="70">
        <f t="shared" si="20"/>
        <v>1.0000000000218279E-2</v>
      </c>
    </row>
    <row r="27" spans="1:44" x14ac:dyDescent="0.2">
      <c r="A27" s="15" t="str">
        <f>Orçamento!C328</f>
        <v>15.0</v>
      </c>
      <c r="B27" s="62" t="str">
        <f>Orçamento!D328</f>
        <v>INSTALAÇÕES SANIÁRIAS</v>
      </c>
      <c r="C27" s="13">
        <f t="shared" si="15"/>
        <v>1.2306856971259221</v>
      </c>
      <c r="D27" s="21">
        <f>Orçamento!K344</f>
        <v>15342.98</v>
      </c>
      <c r="E27" s="68"/>
      <c r="F27" s="14">
        <f t="shared" si="16"/>
        <v>0</v>
      </c>
      <c r="G27" s="68"/>
      <c r="H27" s="14">
        <f t="shared" si="16"/>
        <v>0</v>
      </c>
      <c r="I27" s="68"/>
      <c r="J27" s="14">
        <f t="shared" si="21"/>
        <v>0</v>
      </c>
      <c r="K27" s="68">
        <v>50</v>
      </c>
      <c r="L27" s="14">
        <f t="shared" si="0"/>
        <v>7671.49</v>
      </c>
      <c r="M27" s="63">
        <v>50</v>
      </c>
      <c r="N27" s="14">
        <f t="shared" si="1"/>
        <v>7671.49</v>
      </c>
      <c r="O27" s="63"/>
      <c r="P27" s="14">
        <f t="shared" si="2"/>
        <v>0</v>
      </c>
      <c r="Q27" s="63"/>
      <c r="R27" s="14">
        <f t="shared" si="3"/>
        <v>0</v>
      </c>
      <c r="S27" s="63"/>
      <c r="T27" s="14">
        <f t="shared" si="4"/>
        <v>0</v>
      </c>
      <c r="U27" s="63"/>
      <c r="V27" s="14">
        <f t="shared" si="5"/>
        <v>0</v>
      </c>
      <c r="W27" s="63"/>
      <c r="X27" s="14">
        <f t="shared" si="6"/>
        <v>0</v>
      </c>
      <c r="Y27" s="63"/>
      <c r="Z27" s="14">
        <f t="shared" si="7"/>
        <v>0</v>
      </c>
      <c r="AA27" s="63"/>
      <c r="AB27" s="14">
        <f t="shared" si="8"/>
        <v>0</v>
      </c>
      <c r="AC27" s="63"/>
      <c r="AD27" s="14">
        <f t="shared" si="23"/>
        <v>0</v>
      </c>
      <c r="AE27" s="63"/>
      <c r="AF27" s="14">
        <f t="shared" si="10"/>
        <v>0</v>
      </c>
      <c r="AG27" s="63"/>
      <c r="AH27" s="14">
        <f t="shared" si="11"/>
        <v>0</v>
      </c>
      <c r="AI27" s="63"/>
      <c r="AJ27" s="14">
        <f t="shared" si="22"/>
        <v>0</v>
      </c>
      <c r="AK27" s="63"/>
      <c r="AL27" s="14">
        <f t="shared" si="13"/>
        <v>0</v>
      </c>
      <c r="AM27" s="63"/>
      <c r="AN27" s="14">
        <f t="shared" si="14"/>
        <v>0</v>
      </c>
      <c r="AO27" s="69">
        <f t="shared" si="17"/>
        <v>100</v>
      </c>
      <c r="AP27" s="70">
        <f t="shared" si="18"/>
        <v>15342.98</v>
      </c>
      <c r="AQ27" s="70">
        <f t="shared" si="19"/>
        <v>15342.98</v>
      </c>
      <c r="AR27" s="70">
        <f t="shared" si="20"/>
        <v>0</v>
      </c>
    </row>
    <row r="28" spans="1:44" x14ac:dyDescent="0.2">
      <c r="A28" s="15" t="str">
        <f>Orçamento!C345</f>
        <v>16.0</v>
      </c>
      <c r="B28" s="62" t="str">
        <f>Orçamento!D345</f>
        <v>INSTALAÇÕES PLUVIAIS</v>
      </c>
      <c r="C28" s="13">
        <f t="shared" si="15"/>
        <v>1.8959586917717792</v>
      </c>
      <c r="D28" s="21">
        <f>Orçamento!K354</f>
        <v>23636.95</v>
      </c>
      <c r="E28" s="68"/>
      <c r="F28" s="14">
        <f t="shared" si="16"/>
        <v>0</v>
      </c>
      <c r="G28" s="68"/>
      <c r="H28" s="14">
        <f t="shared" si="16"/>
        <v>0</v>
      </c>
      <c r="I28" s="68"/>
      <c r="J28" s="14">
        <f t="shared" si="21"/>
        <v>0</v>
      </c>
      <c r="K28" s="68">
        <v>50</v>
      </c>
      <c r="L28" s="14">
        <f t="shared" si="0"/>
        <v>11818.48</v>
      </c>
      <c r="M28" s="63">
        <v>30</v>
      </c>
      <c r="N28" s="14">
        <f t="shared" si="1"/>
        <v>7091.09</v>
      </c>
      <c r="O28" s="63">
        <v>20</v>
      </c>
      <c r="P28" s="14">
        <f t="shared" si="2"/>
        <v>4727.3900000000003</v>
      </c>
      <c r="Q28" s="63"/>
      <c r="R28" s="14">
        <f t="shared" si="3"/>
        <v>0</v>
      </c>
      <c r="S28" s="63"/>
      <c r="T28" s="14">
        <f t="shared" si="4"/>
        <v>0</v>
      </c>
      <c r="U28" s="63"/>
      <c r="V28" s="14">
        <f t="shared" si="5"/>
        <v>0</v>
      </c>
      <c r="W28" s="63"/>
      <c r="X28" s="14">
        <f t="shared" si="6"/>
        <v>0</v>
      </c>
      <c r="Y28" s="63"/>
      <c r="Z28" s="14">
        <f t="shared" si="7"/>
        <v>0</v>
      </c>
      <c r="AA28" s="63"/>
      <c r="AB28" s="14">
        <f t="shared" si="8"/>
        <v>0</v>
      </c>
      <c r="AC28" s="63"/>
      <c r="AD28" s="14">
        <f t="shared" si="23"/>
        <v>0</v>
      </c>
      <c r="AE28" s="63"/>
      <c r="AF28" s="14">
        <f t="shared" si="10"/>
        <v>0</v>
      </c>
      <c r="AG28" s="63"/>
      <c r="AH28" s="14">
        <f t="shared" si="11"/>
        <v>0</v>
      </c>
      <c r="AI28" s="63"/>
      <c r="AJ28" s="14">
        <f t="shared" si="22"/>
        <v>0</v>
      </c>
      <c r="AK28" s="63"/>
      <c r="AL28" s="14">
        <f t="shared" si="13"/>
        <v>0</v>
      </c>
      <c r="AM28" s="63"/>
      <c r="AN28" s="14">
        <f t="shared" si="14"/>
        <v>0</v>
      </c>
      <c r="AO28" s="69">
        <f t="shared" si="17"/>
        <v>100</v>
      </c>
      <c r="AP28" s="70">
        <f t="shared" si="18"/>
        <v>23636.959999999999</v>
      </c>
      <c r="AQ28" s="70">
        <f t="shared" si="19"/>
        <v>23636.95</v>
      </c>
      <c r="AR28" s="70">
        <f t="shared" si="20"/>
        <v>-9.9999999983992893E-3</v>
      </c>
    </row>
    <row r="29" spans="1:44" x14ac:dyDescent="0.2">
      <c r="A29" s="15" t="str">
        <f>Orçamento!C355</f>
        <v>17.0</v>
      </c>
      <c r="B29" s="62" t="str">
        <f>Orçamento!D355</f>
        <v>INSTALAÇÕES ELÉTRICAS (380/220)</v>
      </c>
      <c r="C29" s="13">
        <f t="shared" si="15"/>
        <v>4.8801929160698876</v>
      </c>
      <c r="D29" s="21">
        <f>Orçamento!K438</f>
        <v>60841.450000000012</v>
      </c>
      <c r="E29" s="68"/>
      <c r="F29" s="14">
        <f t="shared" si="16"/>
        <v>0</v>
      </c>
      <c r="G29" s="68"/>
      <c r="H29" s="14">
        <f t="shared" si="16"/>
        <v>0</v>
      </c>
      <c r="I29" s="68"/>
      <c r="J29" s="14">
        <f t="shared" si="21"/>
        <v>0</v>
      </c>
      <c r="K29" s="68"/>
      <c r="L29" s="14">
        <f t="shared" si="0"/>
        <v>0</v>
      </c>
      <c r="M29" s="63"/>
      <c r="N29" s="14">
        <f t="shared" si="1"/>
        <v>0</v>
      </c>
      <c r="O29" s="63">
        <v>20</v>
      </c>
      <c r="P29" s="14">
        <f t="shared" si="2"/>
        <v>12168.29</v>
      </c>
      <c r="Q29" s="63"/>
      <c r="R29" s="14">
        <f t="shared" si="3"/>
        <v>0</v>
      </c>
      <c r="S29" s="63">
        <v>20</v>
      </c>
      <c r="T29" s="14">
        <f t="shared" si="4"/>
        <v>12168.29</v>
      </c>
      <c r="U29" s="63">
        <v>20</v>
      </c>
      <c r="V29" s="14">
        <f t="shared" si="5"/>
        <v>12168.29</v>
      </c>
      <c r="W29" s="63">
        <v>40</v>
      </c>
      <c r="X29" s="14">
        <f>ROUND(W29*$D29/100,2)-0.01</f>
        <v>24336.570000000003</v>
      </c>
      <c r="Y29" s="63"/>
      <c r="Z29" s="14">
        <f t="shared" si="7"/>
        <v>0</v>
      </c>
      <c r="AA29" s="63"/>
      <c r="AB29" s="14">
        <f t="shared" si="8"/>
        <v>0</v>
      </c>
      <c r="AC29" s="63"/>
      <c r="AD29" s="14">
        <f t="shared" si="23"/>
        <v>0</v>
      </c>
      <c r="AE29" s="63"/>
      <c r="AF29" s="14">
        <f t="shared" si="10"/>
        <v>0</v>
      </c>
      <c r="AG29" s="63"/>
      <c r="AH29" s="14">
        <f t="shared" si="11"/>
        <v>0</v>
      </c>
      <c r="AI29" s="63"/>
      <c r="AJ29" s="14">
        <f t="shared" si="22"/>
        <v>0</v>
      </c>
      <c r="AK29" s="63"/>
      <c r="AL29" s="14">
        <f t="shared" si="13"/>
        <v>0</v>
      </c>
      <c r="AM29" s="63"/>
      <c r="AN29" s="14">
        <f t="shared" si="14"/>
        <v>0</v>
      </c>
      <c r="AO29" s="69">
        <f t="shared" si="17"/>
        <v>100</v>
      </c>
      <c r="AP29" s="70">
        <f t="shared" si="18"/>
        <v>60841.440000000002</v>
      </c>
      <c r="AQ29" s="70">
        <f t="shared" si="19"/>
        <v>60841.450000000012</v>
      </c>
      <c r="AR29" s="70">
        <f t="shared" si="20"/>
        <v>1.0000000009313226E-2</v>
      </c>
    </row>
    <row r="30" spans="1:44" x14ac:dyDescent="0.2">
      <c r="A30" s="15" t="str">
        <f>Orçamento!C439</f>
        <v>18.0</v>
      </c>
      <c r="B30" s="62" t="str">
        <f>Orçamento!D439</f>
        <v>INSTALAÇÕES DE TELECOMUNICAÇÃO</v>
      </c>
      <c r="C30" s="13">
        <f t="shared" si="15"/>
        <v>0.1619649620445705</v>
      </c>
      <c r="D30" s="21">
        <f>Orçamento!K450</f>
        <v>2019.2199999999998</v>
      </c>
      <c r="E30" s="68"/>
      <c r="F30" s="14">
        <f t="shared" si="16"/>
        <v>0</v>
      </c>
      <c r="G30" s="68"/>
      <c r="H30" s="14">
        <f t="shared" si="16"/>
        <v>0</v>
      </c>
      <c r="I30" s="68"/>
      <c r="J30" s="14">
        <f t="shared" si="21"/>
        <v>0</v>
      </c>
      <c r="K30" s="68"/>
      <c r="L30" s="14">
        <f t="shared" si="0"/>
        <v>0</v>
      </c>
      <c r="M30" s="63"/>
      <c r="N30" s="14">
        <f t="shared" si="1"/>
        <v>0</v>
      </c>
      <c r="O30" s="63"/>
      <c r="P30" s="14">
        <f t="shared" si="2"/>
        <v>0</v>
      </c>
      <c r="Q30" s="63"/>
      <c r="R30" s="14">
        <f t="shared" si="3"/>
        <v>0</v>
      </c>
      <c r="S30" s="63"/>
      <c r="T30" s="14">
        <f t="shared" si="4"/>
        <v>0</v>
      </c>
      <c r="U30" s="63">
        <v>70</v>
      </c>
      <c r="V30" s="14">
        <f t="shared" si="5"/>
        <v>1413.45</v>
      </c>
      <c r="W30" s="63">
        <v>30</v>
      </c>
      <c r="X30" s="14">
        <f>ROUND(W30*$D30/100,2)-0.01</f>
        <v>605.76</v>
      </c>
      <c r="Y30" s="63"/>
      <c r="Z30" s="14">
        <f t="shared" si="7"/>
        <v>0</v>
      </c>
      <c r="AA30" s="63"/>
      <c r="AB30" s="14">
        <f t="shared" si="8"/>
        <v>0</v>
      </c>
      <c r="AC30" s="63"/>
      <c r="AD30" s="14">
        <f t="shared" si="23"/>
        <v>0</v>
      </c>
      <c r="AE30" s="63"/>
      <c r="AF30" s="14">
        <f t="shared" si="10"/>
        <v>0</v>
      </c>
      <c r="AG30" s="63"/>
      <c r="AH30" s="14">
        <f t="shared" si="11"/>
        <v>0</v>
      </c>
      <c r="AI30" s="63"/>
      <c r="AJ30" s="14">
        <f t="shared" si="22"/>
        <v>0</v>
      </c>
      <c r="AK30" s="63"/>
      <c r="AL30" s="14">
        <f t="shared" si="13"/>
        <v>0</v>
      </c>
      <c r="AM30" s="63"/>
      <c r="AN30" s="14">
        <f t="shared" si="14"/>
        <v>0</v>
      </c>
      <c r="AO30" s="69">
        <f t="shared" si="17"/>
        <v>100</v>
      </c>
      <c r="AP30" s="70">
        <f t="shared" si="18"/>
        <v>2019.21</v>
      </c>
      <c r="AQ30" s="70">
        <f t="shared" si="19"/>
        <v>2019.2199999999998</v>
      </c>
      <c r="AR30" s="70">
        <f t="shared" si="20"/>
        <v>9.9999999997635314E-3</v>
      </c>
    </row>
    <row r="31" spans="1:44" x14ac:dyDescent="0.2">
      <c r="A31" s="15" t="str">
        <f>Orçamento!C451</f>
        <v>19.0</v>
      </c>
      <c r="B31" s="62" t="str">
        <f>Orçamento!D451</f>
        <v>CENTRAL DE GLP</v>
      </c>
      <c r="C31" s="13">
        <f t="shared" si="15"/>
        <v>0.35240024610858411</v>
      </c>
      <c r="D31" s="21">
        <f>Orçamento!K459</f>
        <v>4393.38</v>
      </c>
      <c r="E31" s="68"/>
      <c r="F31" s="14">
        <f t="shared" si="16"/>
        <v>0</v>
      </c>
      <c r="G31" s="68"/>
      <c r="H31" s="14">
        <f t="shared" si="16"/>
        <v>0</v>
      </c>
      <c r="I31" s="68"/>
      <c r="J31" s="14">
        <f t="shared" si="21"/>
        <v>0</v>
      </c>
      <c r="K31" s="68"/>
      <c r="L31" s="14">
        <f t="shared" si="0"/>
        <v>0</v>
      </c>
      <c r="M31" s="63"/>
      <c r="N31" s="14">
        <f t="shared" si="1"/>
        <v>0</v>
      </c>
      <c r="O31" s="63">
        <v>100</v>
      </c>
      <c r="P31" s="14">
        <f t="shared" si="2"/>
        <v>4393.38</v>
      </c>
      <c r="Q31" s="63"/>
      <c r="R31" s="14">
        <f t="shared" si="3"/>
        <v>0</v>
      </c>
      <c r="S31" s="63"/>
      <c r="T31" s="14">
        <f t="shared" si="4"/>
        <v>0</v>
      </c>
      <c r="U31" s="63"/>
      <c r="V31" s="14">
        <f t="shared" si="5"/>
        <v>0</v>
      </c>
      <c r="W31" s="63"/>
      <c r="X31" s="14">
        <f t="shared" si="6"/>
        <v>0</v>
      </c>
      <c r="Y31" s="63"/>
      <c r="Z31" s="14">
        <f t="shared" si="7"/>
        <v>0</v>
      </c>
      <c r="AA31" s="63"/>
      <c r="AB31" s="14">
        <f t="shared" si="8"/>
        <v>0</v>
      </c>
      <c r="AC31" s="63"/>
      <c r="AD31" s="14">
        <f t="shared" si="23"/>
        <v>0</v>
      </c>
      <c r="AE31" s="63"/>
      <c r="AF31" s="14">
        <f t="shared" si="10"/>
        <v>0</v>
      </c>
      <c r="AG31" s="63"/>
      <c r="AH31" s="14">
        <f t="shared" si="11"/>
        <v>0</v>
      </c>
      <c r="AI31" s="63"/>
      <c r="AJ31" s="14">
        <f t="shared" si="22"/>
        <v>0</v>
      </c>
      <c r="AK31" s="63"/>
      <c r="AL31" s="14">
        <f t="shared" si="13"/>
        <v>0</v>
      </c>
      <c r="AM31" s="63"/>
      <c r="AN31" s="14">
        <f t="shared" si="14"/>
        <v>0</v>
      </c>
      <c r="AO31" s="69">
        <f t="shared" si="17"/>
        <v>100</v>
      </c>
      <c r="AP31" s="70">
        <f t="shared" si="18"/>
        <v>4393.38</v>
      </c>
      <c r="AQ31" s="70">
        <f t="shared" si="19"/>
        <v>4393.38</v>
      </c>
      <c r="AR31" s="70">
        <f t="shared" si="20"/>
        <v>0</v>
      </c>
    </row>
    <row r="32" spans="1:44" x14ac:dyDescent="0.2">
      <c r="A32" s="15" t="str">
        <f>Orçamento!C460</f>
        <v>20.0</v>
      </c>
      <c r="B32" s="62" t="str">
        <f>Orçamento!D460</f>
        <v>ACESSIBILIDADE</v>
      </c>
      <c r="C32" s="13">
        <f t="shared" si="15"/>
        <v>3.907901821008128</v>
      </c>
      <c r="D32" s="21">
        <f>Orçamento!K473</f>
        <v>48719.880000000005</v>
      </c>
      <c r="E32" s="68"/>
      <c r="F32" s="14">
        <f t="shared" si="16"/>
        <v>0</v>
      </c>
      <c r="G32" s="68"/>
      <c r="H32" s="14">
        <f t="shared" si="16"/>
        <v>0</v>
      </c>
      <c r="I32" s="68"/>
      <c r="J32" s="14">
        <f t="shared" si="21"/>
        <v>0</v>
      </c>
      <c r="K32" s="68"/>
      <c r="L32" s="14">
        <f t="shared" si="0"/>
        <v>0</v>
      </c>
      <c r="M32" s="63"/>
      <c r="N32" s="14">
        <f t="shared" si="1"/>
        <v>0</v>
      </c>
      <c r="O32" s="63"/>
      <c r="P32" s="14">
        <f t="shared" si="2"/>
        <v>0</v>
      </c>
      <c r="Q32" s="63"/>
      <c r="R32" s="14">
        <f t="shared" si="3"/>
        <v>0</v>
      </c>
      <c r="S32" s="63"/>
      <c r="T32" s="14">
        <f t="shared" si="4"/>
        <v>0</v>
      </c>
      <c r="U32" s="63"/>
      <c r="V32" s="14">
        <f t="shared" si="5"/>
        <v>0</v>
      </c>
      <c r="W32" s="63"/>
      <c r="X32" s="14">
        <f t="shared" si="6"/>
        <v>0</v>
      </c>
      <c r="Y32" s="63"/>
      <c r="Z32" s="14">
        <f t="shared" si="7"/>
        <v>0</v>
      </c>
      <c r="AA32" s="63"/>
      <c r="AB32" s="14">
        <f t="shared" si="8"/>
        <v>0</v>
      </c>
      <c r="AC32" s="63"/>
      <c r="AD32" s="14">
        <f t="shared" si="23"/>
        <v>0</v>
      </c>
      <c r="AE32" s="63"/>
      <c r="AF32" s="14">
        <f t="shared" si="10"/>
        <v>0</v>
      </c>
      <c r="AG32" s="63"/>
      <c r="AH32" s="14">
        <f t="shared" si="11"/>
        <v>0</v>
      </c>
      <c r="AI32" s="63"/>
      <c r="AJ32" s="14">
        <f t="shared" si="22"/>
        <v>0</v>
      </c>
      <c r="AK32" s="63">
        <v>30</v>
      </c>
      <c r="AL32" s="14">
        <f>ROUND(AK32*$D32/100,2)</f>
        <v>14615.96</v>
      </c>
      <c r="AM32" s="63">
        <v>70</v>
      </c>
      <c r="AN32" s="14">
        <f>ROUND(AM32*$D32/100,2)</f>
        <v>34103.919999999998</v>
      </c>
      <c r="AO32" s="69">
        <f t="shared" si="17"/>
        <v>100</v>
      </c>
      <c r="AP32" s="70">
        <f t="shared" si="18"/>
        <v>48719.88</v>
      </c>
      <c r="AQ32" s="70">
        <f t="shared" si="19"/>
        <v>48719.880000000005</v>
      </c>
      <c r="AR32" s="70">
        <f t="shared" si="20"/>
        <v>0</v>
      </c>
    </row>
    <row r="33" spans="1:44" x14ac:dyDescent="0.2">
      <c r="A33" s="15" t="str">
        <f>Orçamento!C474</f>
        <v>21.0</v>
      </c>
      <c r="B33" s="62" t="str">
        <f>Orçamento!D474</f>
        <v>PINTURA</v>
      </c>
      <c r="C33" s="13"/>
      <c r="D33" s="21">
        <f>Orçamento!K498</f>
        <v>70057.689999999988</v>
      </c>
      <c r="E33" s="68"/>
      <c r="F33" s="14">
        <f t="shared" si="16"/>
        <v>0</v>
      </c>
      <c r="G33" s="68"/>
      <c r="H33" s="14">
        <f t="shared" si="16"/>
        <v>0</v>
      </c>
      <c r="I33" s="68"/>
      <c r="J33" s="14">
        <f t="shared" si="21"/>
        <v>0</v>
      </c>
      <c r="K33" s="68"/>
      <c r="L33" s="14">
        <f t="shared" si="0"/>
        <v>0</v>
      </c>
      <c r="M33" s="63"/>
      <c r="N33" s="14">
        <f t="shared" si="1"/>
        <v>0</v>
      </c>
      <c r="O33" s="63"/>
      <c r="P33" s="14">
        <f t="shared" si="2"/>
        <v>0</v>
      </c>
      <c r="Q33" s="63"/>
      <c r="R33" s="14">
        <f t="shared" si="3"/>
        <v>0</v>
      </c>
      <c r="S33" s="63"/>
      <c r="T33" s="14">
        <f t="shared" si="4"/>
        <v>0</v>
      </c>
      <c r="U33" s="63"/>
      <c r="V33" s="14">
        <f t="shared" si="5"/>
        <v>0</v>
      </c>
      <c r="W33" s="63"/>
      <c r="X33" s="14">
        <f t="shared" si="6"/>
        <v>0</v>
      </c>
      <c r="Y33" s="63"/>
      <c r="Z33" s="14">
        <f t="shared" si="7"/>
        <v>0</v>
      </c>
      <c r="AA33" s="63"/>
      <c r="AB33" s="14">
        <f t="shared" si="8"/>
        <v>0</v>
      </c>
      <c r="AC33" s="63"/>
      <c r="AD33" s="14">
        <f t="shared" si="23"/>
        <v>0</v>
      </c>
      <c r="AE33" s="63"/>
      <c r="AF33" s="14">
        <f t="shared" si="10"/>
        <v>0</v>
      </c>
      <c r="AG33" s="63"/>
      <c r="AH33" s="14">
        <f t="shared" si="11"/>
        <v>0</v>
      </c>
      <c r="AI33" s="63">
        <v>50</v>
      </c>
      <c r="AJ33" s="14">
        <f>ROUND(AI33*$D33/100,2)-0.01</f>
        <v>35028.839999999997</v>
      </c>
      <c r="AK33" s="63">
        <v>50</v>
      </c>
      <c r="AL33" s="14">
        <f t="shared" si="13"/>
        <v>35028.85</v>
      </c>
      <c r="AM33" s="63"/>
      <c r="AN33" s="14">
        <f t="shared" si="14"/>
        <v>0</v>
      </c>
      <c r="AO33" s="69">
        <f>E33+G33+I33+K33+M33+O33+Q33+S33+U33+W33+Y33+AA33+AC33+AE33+AG33+AI33+AK33+AM33</f>
        <v>100</v>
      </c>
      <c r="AP33" s="70">
        <f>F33+H33+J33+L33+N33+P33+R33+T33+V33+X33+Z33+AB33+AD33+AF33+AH33+AJ33+AL33+AN33</f>
        <v>70057.69</v>
      </c>
      <c r="AQ33" s="70">
        <f t="shared" si="19"/>
        <v>70057.689999999988</v>
      </c>
      <c r="AR33" s="70">
        <f t="shared" si="20"/>
        <v>0</v>
      </c>
    </row>
    <row r="34" spans="1:44" x14ac:dyDescent="0.2">
      <c r="A34" s="16" t="str">
        <f>Orçamento!C499</f>
        <v>22.0</v>
      </c>
      <c r="B34" s="12" t="str">
        <f>Orçamento!D499</f>
        <v>SERVIÇOS FINAIS</v>
      </c>
      <c r="C34" s="13">
        <f t="shared" si="15"/>
        <v>0.36049119495092713</v>
      </c>
      <c r="D34" s="21">
        <f>Orçamento!K511</f>
        <v>4494.25</v>
      </c>
      <c r="E34" s="68"/>
      <c r="F34" s="14">
        <f t="shared" si="16"/>
        <v>0</v>
      </c>
      <c r="G34" s="68"/>
      <c r="H34" s="14">
        <f t="shared" si="16"/>
        <v>0</v>
      </c>
      <c r="I34" s="68"/>
      <c r="J34" s="14">
        <f t="shared" si="21"/>
        <v>0</v>
      </c>
      <c r="K34" s="68"/>
      <c r="L34" s="14">
        <f t="shared" si="0"/>
        <v>0</v>
      </c>
      <c r="M34" s="63"/>
      <c r="N34" s="14">
        <f t="shared" si="1"/>
        <v>0</v>
      </c>
      <c r="O34" s="63"/>
      <c r="P34" s="14">
        <f t="shared" si="2"/>
        <v>0</v>
      </c>
      <c r="Q34" s="63"/>
      <c r="R34" s="14">
        <f t="shared" si="3"/>
        <v>0</v>
      </c>
      <c r="S34" s="63"/>
      <c r="T34" s="14">
        <f t="shared" si="4"/>
        <v>0</v>
      </c>
      <c r="U34" s="63"/>
      <c r="V34" s="14">
        <f t="shared" si="5"/>
        <v>0</v>
      </c>
      <c r="W34" s="63"/>
      <c r="X34" s="14">
        <f t="shared" si="6"/>
        <v>0</v>
      </c>
      <c r="Y34" s="63"/>
      <c r="Z34" s="14">
        <f t="shared" si="7"/>
        <v>0</v>
      </c>
      <c r="AA34" s="63"/>
      <c r="AB34" s="14">
        <f t="shared" si="8"/>
        <v>0</v>
      </c>
      <c r="AC34" s="63"/>
      <c r="AD34" s="14">
        <f t="shared" si="23"/>
        <v>0</v>
      </c>
      <c r="AE34" s="63"/>
      <c r="AF34" s="14">
        <f t="shared" si="10"/>
        <v>0</v>
      </c>
      <c r="AG34" s="63"/>
      <c r="AH34" s="14">
        <f t="shared" si="11"/>
        <v>0</v>
      </c>
      <c r="AI34" s="63"/>
      <c r="AJ34" s="14">
        <f t="shared" si="22"/>
        <v>0</v>
      </c>
      <c r="AK34" s="63"/>
      <c r="AL34" s="14">
        <f t="shared" si="13"/>
        <v>0</v>
      </c>
      <c r="AM34" s="63">
        <v>100</v>
      </c>
      <c r="AN34" s="14">
        <f t="shared" si="14"/>
        <v>4494.25</v>
      </c>
      <c r="AO34" s="69">
        <f t="shared" si="17"/>
        <v>100</v>
      </c>
      <c r="AP34" s="70">
        <f t="shared" si="18"/>
        <v>4494.25</v>
      </c>
      <c r="AQ34" s="70">
        <f t="shared" si="19"/>
        <v>4494.25</v>
      </c>
      <c r="AR34" s="70">
        <f t="shared" si="20"/>
        <v>0</v>
      </c>
    </row>
    <row r="35" spans="1:44" x14ac:dyDescent="0.2">
      <c r="A35" s="7"/>
      <c r="B35" s="8"/>
      <c r="C35" s="17"/>
      <c r="D35" s="17"/>
      <c r="E35" s="17"/>
      <c r="F35" s="17"/>
      <c r="G35" s="17"/>
      <c r="H35" s="17"/>
      <c r="I35" s="17"/>
      <c r="J35" s="17"/>
      <c r="K35" s="64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3"/>
      <c r="AO35" s="66"/>
      <c r="AQ35" s="70"/>
      <c r="AR35" s="70"/>
    </row>
    <row r="36" spans="1:44" x14ac:dyDescent="0.2">
      <c r="A36" s="281" t="s">
        <v>18</v>
      </c>
      <c r="B36" s="5" t="s">
        <v>46</v>
      </c>
      <c r="C36" s="18"/>
      <c r="D36" s="18"/>
      <c r="E36" s="74">
        <f>F36/$G$6</f>
        <v>6.5989063270257414E-2</v>
      </c>
      <c r="F36" s="18">
        <f>SUM(F13:F34)</f>
        <v>82268.679999999993</v>
      </c>
      <c r="G36" s="74">
        <f>H36/$G$6</f>
        <v>6.8124874839751173E-2</v>
      </c>
      <c r="H36" s="18">
        <f>SUM(H13:H34)</f>
        <v>84931.4</v>
      </c>
      <c r="I36" s="74">
        <f>J36/$G$6</f>
        <v>4.9334566582059966E-2</v>
      </c>
      <c r="J36" s="18">
        <f>SUM(J13:J34)</f>
        <v>61505.49</v>
      </c>
      <c r="K36" s="74">
        <f>L36/$G$6</f>
        <v>3.812414667841886E-2</v>
      </c>
      <c r="L36" s="18">
        <f>SUM(L13:L34)</f>
        <v>47529.440000000002</v>
      </c>
      <c r="M36" s="74">
        <f>N36/$G$6</f>
        <v>3.9024321887928072E-2</v>
      </c>
      <c r="N36" s="18">
        <f>SUM(N13:N34)</f>
        <v>48651.69</v>
      </c>
      <c r="O36" s="74">
        <f>P36/$G$6</f>
        <v>6.4164015685098844E-2</v>
      </c>
      <c r="P36" s="18">
        <f>SUM(P13:P34)</f>
        <v>79993.39</v>
      </c>
      <c r="Q36" s="74">
        <f>R36/$G$6</f>
        <v>6.0570469725982748E-2</v>
      </c>
      <c r="R36" s="18">
        <f>SUM(R13:R34)</f>
        <v>75513.31</v>
      </c>
      <c r="S36" s="74">
        <f>T36/$G$6</f>
        <v>5.8760927052207389E-2</v>
      </c>
      <c r="T36" s="18">
        <f>SUM(T13:T34)</f>
        <v>73257.350000000006</v>
      </c>
      <c r="U36" s="74">
        <f>V36/$G$6</f>
        <v>4.9925445680375817E-2</v>
      </c>
      <c r="V36" s="18">
        <f>SUM(V13:V34)</f>
        <v>62242.14</v>
      </c>
      <c r="W36" s="74">
        <f>X36/$G$6</f>
        <v>5.2673673175430084E-2</v>
      </c>
      <c r="X36" s="18">
        <f>SUM(X13:X34)</f>
        <v>65668.36</v>
      </c>
      <c r="Y36" s="74">
        <f>Z36/$G$6</f>
        <v>5.0704958509161943E-2</v>
      </c>
      <c r="Z36" s="18">
        <f>SUM(Z13:Z34)</f>
        <v>63213.959999999992</v>
      </c>
      <c r="AA36" s="74">
        <f>AB36/$G$6</f>
        <v>5.5254354582035002E-2</v>
      </c>
      <c r="AB36" s="18">
        <f>SUM(AB13:AB34)</f>
        <v>68885.7</v>
      </c>
      <c r="AC36" s="74">
        <f>AD36/$G$6</f>
        <v>6.6842122158263781E-2</v>
      </c>
      <c r="AD36" s="18">
        <f>SUM(AD13:AD34)</f>
        <v>83332.19</v>
      </c>
      <c r="AE36" s="74">
        <f>AF36/$G$6</f>
        <v>6.2101132545142684E-2</v>
      </c>
      <c r="AF36" s="18">
        <f>SUM(AF13:AF34)</f>
        <v>77421.59</v>
      </c>
      <c r="AG36" s="74">
        <f>AH36/$G$6</f>
        <v>6.1922557355217941E-2</v>
      </c>
      <c r="AH36" s="18">
        <f>SUM(AH13:AH34)</f>
        <v>77198.959999999992</v>
      </c>
      <c r="AI36" s="74">
        <f>AJ36/$G$6</f>
        <v>6.7643412449235871E-2</v>
      </c>
      <c r="AJ36" s="18">
        <f>SUM(AJ13:AJ34)</f>
        <v>84331.16</v>
      </c>
      <c r="AK36" s="74">
        <f>AL36/$G$6</f>
        <v>5.0747823613368832E-2</v>
      </c>
      <c r="AL36" s="18">
        <f>SUM(AL13:AL34)</f>
        <v>63267.399999999994</v>
      </c>
      <c r="AM36" s="74">
        <f>AN36/$G$6</f>
        <v>3.8092086083075502E-2</v>
      </c>
      <c r="AN36" s="18">
        <f>SUM(AN13:AN34)</f>
        <v>47489.47</v>
      </c>
      <c r="AQ36" s="70"/>
      <c r="AR36" s="70"/>
    </row>
    <row r="37" spans="1:44" x14ac:dyDescent="0.2">
      <c r="A37" s="282"/>
      <c r="B37" s="5" t="s">
        <v>47</v>
      </c>
      <c r="C37" s="18">
        <f>SUM(C13:C36)</f>
        <v>94.380557293519161</v>
      </c>
      <c r="D37" s="18">
        <f>SUM(D13:D34)</f>
        <v>1246701.7399999998</v>
      </c>
      <c r="E37" s="74">
        <f>F37/$D$37</f>
        <v>6.5989063270257414E-2</v>
      </c>
      <c r="F37" s="18">
        <f>F36</f>
        <v>82268.679999999993</v>
      </c>
      <c r="G37" s="74">
        <f>H37/$D$37</f>
        <v>0.1341139381100086</v>
      </c>
      <c r="H37" s="18">
        <f>F37+H36</f>
        <v>167200.07999999999</v>
      </c>
      <c r="I37" s="74">
        <f>J37/$D$37</f>
        <v>0.18344850469206855</v>
      </c>
      <c r="J37" s="18">
        <f>H37+J36</f>
        <v>228705.56999999998</v>
      </c>
      <c r="K37" s="74">
        <f>L37/$D$37</f>
        <v>0.22157265137048743</v>
      </c>
      <c r="L37" s="18">
        <f>J37+L36</f>
        <v>276235.01</v>
      </c>
      <c r="M37" s="74">
        <f>N37/$D$37</f>
        <v>0.26059697325841552</v>
      </c>
      <c r="N37" s="18">
        <f>L37+N36</f>
        <v>324886.7</v>
      </c>
      <c r="O37" s="74">
        <f>P37/$D$37</f>
        <v>0.32476098894351435</v>
      </c>
      <c r="P37" s="18">
        <f>N37+P36</f>
        <v>404880.09</v>
      </c>
      <c r="Q37" s="74">
        <f>R37/$D$37</f>
        <v>0.38533145866949708</v>
      </c>
      <c r="R37" s="18">
        <f>P37+R36</f>
        <v>480393.4</v>
      </c>
      <c r="S37" s="74">
        <f>T37/$D$37</f>
        <v>0.44409238572170445</v>
      </c>
      <c r="T37" s="18">
        <f>R37+T36</f>
        <v>553650.75</v>
      </c>
      <c r="U37" s="74">
        <f>V37/$D$37</f>
        <v>0.49401783140208028</v>
      </c>
      <c r="V37" s="18">
        <f>T37+V36</f>
        <v>615892.89</v>
      </c>
      <c r="W37" s="74">
        <f>X37/$D$37</f>
        <v>0.54669150457751037</v>
      </c>
      <c r="X37" s="18">
        <f>V37+X36</f>
        <v>681561.25</v>
      </c>
      <c r="Y37" s="74">
        <f>Z37/$D$37</f>
        <v>0.59739646308667227</v>
      </c>
      <c r="Z37" s="18">
        <f>X37+Z36</f>
        <v>744775.21</v>
      </c>
      <c r="AA37" s="74">
        <f>AB37/$D$37</f>
        <v>0.65265081766870725</v>
      </c>
      <c r="AB37" s="18">
        <f>Z37+AB36</f>
        <v>813660.90999999992</v>
      </c>
      <c r="AC37" s="74">
        <f>AD37/$D$37</f>
        <v>0.71949293982697105</v>
      </c>
      <c r="AD37" s="18">
        <f>AB37+AD36</f>
        <v>896993.09999999986</v>
      </c>
      <c r="AE37" s="74">
        <f>AF37/$D$37</f>
        <v>0.78159407237211365</v>
      </c>
      <c r="AF37" s="18">
        <f>AD37+AF36</f>
        <v>974414.68999999983</v>
      </c>
      <c r="AG37" s="74">
        <f>AH37/$D$37</f>
        <v>0.84351662972733166</v>
      </c>
      <c r="AH37" s="18">
        <f>AF37+AH36</f>
        <v>1051613.6499999999</v>
      </c>
      <c r="AI37" s="74">
        <f>AJ37/$D$37</f>
        <v>0.91116004217656743</v>
      </c>
      <c r="AJ37" s="18">
        <f>AH37+AJ36</f>
        <v>1135944.8099999998</v>
      </c>
      <c r="AK37" s="74">
        <f>AL37/$D$37</f>
        <v>0.96190786578993626</v>
      </c>
      <c r="AL37" s="18">
        <f>AJ37+AL36</f>
        <v>1199212.2099999997</v>
      </c>
      <c r="AM37" s="65">
        <f>AN37/$D$37</f>
        <v>0.99999995187301172</v>
      </c>
      <c r="AN37" s="18">
        <f>AL37+AN36</f>
        <v>1246701.6799999997</v>
      </c>
      <c r="AP37" s="70">
        <f>AN37</f>
        <v>1246701.6799999997</v>
      </c>
      <c r="AQ37" s="70">
        <f t="shared" si="19"/>
        <v>1246701.7399999998</v>
      </c>
      <c r="AR37" s="70">
        <f t="shared" si="20"/>
        <v>6.0000000055879354E-2</v>
      </c>
    </row>
    <row r="38" spans="1:44" x14ac:dyDescent="0.2">
      <c r="I38" s="75"/>
    </row>
    <row r="39" spans="1:44" x14ac:dyDescent="0.2">
      <c r="B39" s="49"/>
      <c r="C39" s="49"/>
      <c r="D39" s="49"/>
      <c r="E39" s="19"/>
      <c r="F39" s="19"/>
      <c r="G39" s="50"/>
      <c r="H39" s="50"/>
      <c r="I39" s="50"/>
    </row>
    <row r="40" spans="1:44" x14ac:dyDescent="0.2">
      <c r="B40" s="49"/>
      <c r="C40" s="49"/>
      <c r="D40" s="49"/>
      <c r="E40" s="19"/>
      <c r="F40" s="268"/>
      <c r="G40" s="268"/>
      <c r="H40" s="268"/>
      <c r="I40" s="268"/>
    </row>
    <row r="41" spans="1:44" x14ac:dyDescent="0.2">
      <c r="B41" s="49"/>
      <c r="C41" s="49"/>
      <c r="D41" s="49"/>
      <c r="E41" s="19"/>
      <c r="F41" s="268"/>
      <c r="G41" s="268"/>
      <c r="H41" s="268"/>
      <c r="I41" s="268"/>
    </row>
    <row r="42" spans="1:44" x14ac:dyDescent="0.2">
      <c r="B42" s="49"/>
      <c r="C42" s="49"/>
      <c r="D42" s="49"/>
      <c r="E42" s="19"/>
      <c r="F42" s="19"/>
      <c r="G42" s="50"/>
      <c r="H42" s="50"/>
      <c r="I42" s="50"/>
      <c r="J42" s="1"/>
    </row>
    <row r="43" spans="1:44" x14ac:dyDescent="0.2">
      <c r="B43" s="49"/>
      <c r="C43" s="49"/>
      <c r="D43" s="49"/>
      <c r="E43" s="19"/>
      <c r="F43" s="19"/>
      <c r="G43" s="50"/>
      <c r="H43" s="50"/>
      <c r="I43" s="50"/>
      <c r="J43" s="22"/>
    </row>
    <row r="44" spans="1:44" x14ac:dyDescent="0.2">
      <c r="B44" s="43"/>
      <c r="C44" s="268"/>
      <c r="D44" s="268"/>
      <c r="E44" s="268"/>
      <c r="F44" s="268"/>
      <c r="G44" s="268"/>
      <c r="H44" s="268"/>
      <c r="I44" s="268"/>
      <c r="J44" s="22"/>
    </row>
    <row r="45" spans="1:44" x14ac:dyDescent="0.2">
      <c r="B45" s="49"/>
      <c r="C45" s="268"/>
      <c r="D45" s="268"/>
      <c r="E45" s="268"/>
      <c r="F45" s="268"/>
      <c r="G45" s="268"/>
      <c r="H45" s="268"/>
      <c r="I45" s="268"/>
    </row>
    <row r="46" spans="1:44" x14ac:dyDescent="0.2">
      <c r="B46" s="49"/>
      <c r="C46" s="49"/>
      <c r="D46" s="49"/>
      <c r="E46" s="19"/>
      <c r="F46" s="19"/>
      <c r="G46" s="50"/>
      <c r="H46" s="50"/>
      <c r="I46" s="50"/>
    </row>
    <row r="47" spans="1:44" x14ac:dyDescent="0.2">
      <c r="B47" s="49"/>
      <c r="C47" s="49"/>
      <c r="D47" s="49"/>
      <c r="E47" s="19"/>
      <c r="F47" s="19"/>
      <c r="G47" s="50"/>
      <c r="H47" s="50"/>
      <c r="I47" s="50"/>
    </row>
    <row r="48" spans="1:44" x14ac:dyDescent="0.2">
      <c r="B48" s="27"/>
      <c r="C48" s="49"/>
      <c r="D48" s="49"/>
      <c r="E48" s="19"/>
      <c r="F48" s="268"/>
      <c r="G48" s="268"/>
      <c r="H48" s="268"/>
      <c r="I48" s="268"/>
    </row>
    <row r="49" spans="2:9" x14ac:dyDescent="0.2">
      <c r="B49" s="49"/>
      <c r="C49" s="49"/>
      <c r="D49" s="49"/>
      <c r="E49" s="19"/>
      <c r="F49" s="268"/>
      <c r="G49" s="268"/>
      <c r="H49" s="268"/>
      <c r="I49" s="268"/>
    </row>
  </sheetData>
  <mergeCells count="37">
    <mergeCell ref="A9:AN9"/>
    <mergeCell ref="F49:I49"/>
    <mergeCell ref="F41:I41"/>
    <mergeCell ref="C44:E44"/>
    <mergeCell ref="F44:I44"/>
    <mergeCell ref="C45:E45"/>
    <mergeCell ref="F45:I45"/>
    <mergeCell ref="F48:I48"/>
    <mergeCell ref="I11:J11"/>
    <mergeCell ref="AI11:AJ11"/>
    <mergeCell ref="AK11:AL11"/>
    <mergeCell ref="AM11:AN11"/>
    <mergeCell ref="E10:AN10"/>
    <mergeCell ref="AE11:AF11"/>
    <mergeCell ref="AG11:AH11"/>
    <mergeCell ref="K11:L11"/>
    <mergeCell ref="M11:N11"/>
    <mergeCell ref="O11:P11"/>
    <mergeCell ref="Q11:R11"/>
    <mergeCell ref="S11:T11"/>
    <mergeCell ref="U11:V11"/>
    <mergeCell ref="F40:I40"/>
    <mergeCell ref="A1:J1"/>
    <mergeCell ref="B6:D6"/>
    <mergeCell ref="E6:F6"/>
    <mergeCell ref="A36:A37"/>
    <mergeCell ref="B7:AN7"/>
    <mergeCell ref="J6:AN6"/>
    <mergeCell ref="B5:AN5"/>
    <mergeCell ref="G6:I6"/>
    <mergeCell ref="A8:AN8"/>
    <mergeCell ref="W11:X11"/>
    <mergeCell ref="Y11:Z11"/>
    <mergeCell ref="AA11:AB11"/>
    <mergeCell ref="AC11:AD11"/>
    <mergeCell ref="E11:F11"/>
    <mergeCell ref="G11:H11"/>
  </mergeCells>
  <phoneticPr fontId="3" type="noConversion"/>
  <pageMargins left="0.78740157480314965" right="0.78740157480314965" top="0.39370078740157483" bottom="0.39370078740157483" header="0.51181102362204722" footer="0.15748031496062992"/>
  <pageSetup paperSize="9" scale="88" fitToWidth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>pmsap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</dc:creator>
  <cp:lastModifiedBy>pmsap</cp:lastModifiedBy>
  <cp:lastPrinted>2022-10-19T11:41:23Z</cp:lastPrinted>
  <dcterms:created xsi:type="dcterms:W3CDTF">2004-01-01T05:24:13Z</dcterms:created>
  <dcterms:modified xsi:type="dcterms:W3CDTF">2022-10-25T14:19:31Z</dcterms:modified>
</cp:coreProperties>
</file>