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Oficial de manutenção LP" sheetId="1" r:id="rId1"/>
    <sheet name="MÓDULO 5 - INSUMOS DIVERSOS" sheetId="2" r:id="rId2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7" i="2" l="1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  <c r="D157" i="1"/>
  <c r="D158" i="1" s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35" i="1" s="1"/>
  <c r="E82" i="1"/>
  <c r="E81" i="1"/>
  <c r="E80" i="1"/>
  <c r="E85" i="1" s="1"/>
  <c r="E91" i="1" s="1"/>
  <c r="D74" i="1"/>
  <c r="D76" i="1" s="1"/>
  <c r="D104" i="1" s="1"/>
  <c r="D61" i="1"/>
  <c r="E55" i="1"/>
  <c r="E56" i="1" s="1"/>
  <c r="E44" i="1"/>
  <c r="C27" i="1"/>
  <c r="E22" i="1"/>
  <c r="E58" i="2" l="1"/>
  <c r="E137" i="1" s="1"/>
  <c r="E145" i="1" s="1"/>
  <c r="E165" i="1" s="1"/>
  <c r="E161" i="1"/>
  <c r="E61" i="1"/>
  <c r="E63" i="1" s="1"/>
  <c r="E141" i="1"/>
  <c r="E105" i="1"/>
  <c r="E62" i="1"/>
  <c r="E109" i="1" l="1"/>
  <c r="E110" i="1" s="1"/>
  <c r="E115" i="1" s="1"/>
  <c r="E89" i="1"/>
  <c r="C66" i="1"/>
  <c r="E99" i="1"/>
  <c r="E69" i="1" l="1"/>
  <c r="E67" i="1"/>
  <c r="E74" i="1" s="1"/>
  <c r="E75" i="1"/>
  <c r="E76" i="1" l="1"/>
  <c r="E90" i="1" s="1"/>
  <c r="E92" i="1" s="1"/>
  <c r="E162" i="1" l="1"/>
  <c r="E142" i="1"/>
  <c r="E97" i="1"/>
  <c r="E103" i="1"/>
  <c r="E106" i="1" l="1"/>
  <c r="E114" i="1" s="1"/>
  <c r="E104" i="1"/>
  <c r="E98" i="1"/>
  <c r="E100" i="1" s="1"/>
  <c r="E113" i="1" l="1"/>
  <c r="E116" i="1" s="1"/>
  <c r="A122" i="1"/>
  <c r="F134" i="1" l="1"/>
  <c r="F131" i="1"/>
  <c r="F128" i="1"/>
  <c r="F125" i="1"/>
  <c r="F133" i="1"/>
  <c r="F130" i="1"/>
  <c r="F127" i="1"/>
  <c r="F124" i="1"/>
  <c r="F132" i="1"/>
  <c r="F129" i="1"/>
  <c r="F126" i="1"/>
  <c r="F123" i="1"/>
  <c r="E143" i="1"/>
  <c r="E163" i="1"/>
  <c r="F135" i="1" l="1"/>
  <c r="E144" i="1" s="1"/>
  <c r="E164" i="1" s="1"/>
  <c r="E146" i="1"/>
  <c r="C150" i="1" l="1"/>
  <c r="E150" i="1" s="1"/>
  <c r="C151" i="1" l="1"/>
  <c r="E151" i="1" l="1"/>
  <c r="C156" i="1"/>
  <c r="E156" i="1" s="1"/>
  <c r="C155" i="1"/>
  <c r="E155" i="1" s="1"/>
  <c r="C154" i="1"/>
  <c r="E154" i="1" s="1"/>
  <c r="E157" i="1" l="1"/>
  <c r="E158" i="1"/>
  <c r="E166" i="1" s="1"/>
  <c r="E167" i="1" s="1"/>
  <c r="E169" i="1" s="1"/>
</calcChain>
</file>

<file path=xl/sharedStrings.xml><?xml version="1.0" encoding="utf-8"?>
<sst xmlns="http://schemas.openxmlformats.org/spreadsheetml/2006/main" count="240" uniqueCount="188">
  <si>
    <t>PREFEITURA MUNICIPAL DE SANTO ANTÔNIO DA PATRULHA - RS</t>
  </si>
  <si>
    <t>PLANILHA - OFICIAL DE MANUTENÇÃO PREDIAL - SEMSA</t>
  </si>
  <si>
    <t>Dados da CCT</t>
  </si>
  <si>
    <t>Município/UF</t>
  </si>
  <si>
    <t>Santo Antônio da Patrulha/RS</t>
  </si>
  <si>
    <t>Serviço</t>
  </si>
  <si>
    <t>Manutenção predial</t>
  </si>
  <si>
    <t>Categoria</t>
  </si>
  <si>
    <t>Auxiliar de manutenção predial</t>
  </si>
  <si>
    <t>CBO</t>
  </si>
  <si>
    <t>CCT nº</t>
  </si>
  <si>
    <t>RS000051/2021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</si>
  <si>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</si>
  <si>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</si>
  <si>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</si>
  <si>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</si>
  <si>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</si>
  <si>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</si>
  <si>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</si>
  <si>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</si>
  <si>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</si>
  <si>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</si>
  <si>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</si>
  <si>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</si>
  <si>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</si>
  <si>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</si>
  <si>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</si>
  <si>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</si>
  <si>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</si>
  <si>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</si>
  <si>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</si>
  <si>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</si>
  <si>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</si>
  <si>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</si>
  <si>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</si>
  <si>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</si>
  <si>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</si>
  <si>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</si>
  <si>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</si>
  <si>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</si>
  <si>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</si>
  <si>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</si>
  <si>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</si>
  <si>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</si>
  <si>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</si>
  <si>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</si>
  <si>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</si>
  <si>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</si>
  <si>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</si>
  <si>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</si>
  <si>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</si>
  <si>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</si>
  <si>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</si>
  <si>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>PLANILHA DE CUSTOS -AUX. MAN. PREDIAL 200H - SIMPLES NACIONAL</t>
  </si>
  <si>
    <t>MÓDULO I - COMPOSIÇÃO DA REMUNERAÇÃO</t>
  </si>
  <si>
    <t>horas</t>
  </si>
  <si>
    <t>%</t>
  </si>
  <si>
    <t>R$</t>
  </si>
  <si>
    <t>Salário-Base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</si>
  <si>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</si>
  <si>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</si>
  <si>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</si>
  <si>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</si>
  <si>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</si>
  <si>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</si>
  <si>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</si>
  <si>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</si>
  <si>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</si>
  <si>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</si>
  <si>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</si>
  <si>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</si>
  <si>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</si>
  <si>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</si>
  <si>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</si>
  <si>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</si>
  <si>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</si>
  <si>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</si>
  <si>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</si>
  <si>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</si>
  <si>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</si>
  <si>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</si>
  <si>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</si>
  <si>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</si>
  <si>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</si>
  <si>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</si>
  <si>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</si>
  <si>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</si>
  <si>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</si>
  <si>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</si>
  <si>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</si>
  <si>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</si>
  <si>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</si>
  <si>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</si>
  <si>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</si>
  <si>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</si>
  <si>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</si>
  <si>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</si>
  <si>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</si>
  <si>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</si>
  <si>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</si>
  <si>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</si>
  <si>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</si>
  <si>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</si>
  <si>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</si>
  <si>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</si>
  <si>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</si>
  <si>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</si>
  <si>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</si>
  <si>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</si>
  <si>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</si>
  <si>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</si>
  <si>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</si>
  <si>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</si>
  <si>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</si>
  <si>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</si>
  <si>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</si>
  <si>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</si>
  <si>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</si>
  <si>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</si>
  <si>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</si>
  <si>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</si>
  <si>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</si>
  <si>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</si>
  <si>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</si>
  <si>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</si>
  <si>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</si>
  <si>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mês por posto</t>
  </si>
  <si>
    <t>Custo Hora</t>
  </si>
  <si>
    <t xml:space="preserve"> Uniformes</t>
  </si>
  <si>
    <t>Descrição</t>
  </si>
  <si>
    <t>Quant./ano</t>
  </si>
  <si>
    <t>Valor Médio</t>
  </si>
  <si>
    <t>R$ Anual</t>
  </si>
  <si>
    <t>Alicate de bico chato;</t>
  </si>
  <si>
    <t>Alicate de corte diagonal;</t>
  </si>
  <si>
    <t>Alicate de corte frontal;</t>
  </si>
  <si>
    <t>Alicate desencapador;</t>
  </si>
  <si>
    <t>Alicate rebitador;</t>
  </si>
  <si>
    <t>Alicate universal;</t>
  </si>
  <si>
    <t>Alicates para bombas de água antifaiscante de cobre;</t>
  </si>
  <si>
    <t>Arco de serra fixo 12”;</t>
  </si>
  <si>
    <t>Balde de pedreiro metálico 10 litros;</t>
  </si>
  <si>
    <t>Carrinho de mão 90 litros;</t>
  </si>
  <si>
    <t>Chave de Fenda 3/16” x 5” e 1/8” x 5”;</t>
  </si>
  <si>
    <t>Chave grifo 14 polegadas;</t>
  </si>
  <si>
    <t>Chave Inglesa;</t>
  </si>
  <si>
    <t>Chave Philips 1,4;</t>
  </si>
  <si>
    <t>Colher de pedreiro 08 polegadas;</t>
  </si>
  <si>
    <t>Conjunto de chaves allen de 1,5 a 10 mm;</t>
  </si>
  <si>
    <t>Conjunto de chaves combinada de 06 a 22 mm;</t>
  </si>
  <si>
    <t>Cortador de tubo telescópico capacidade de ¼” a 1.3/8”;</t>
  </si>
  <si>
    <t>Desempenadeira de aço dentada;</t>
  </si>
  <si>
    <t>Enxada larga 2,0;</t>
  </si>
  <si>
    <t>Escada tipo pintor e extensiva 4 metros;</t>
  </si>
  <si>
    <t>Esmerilhadeira industrial 1050 W;</t>
  </si>
  <si>
    <t>Espátula 12 cm em aço;</t>
  </si>
  <si>
    <t>Esquadro metálico 40 cm;</t>
  </si>
  <si>
    <t>Formão chanfrado 5/8 polegadas;</t>
  </si>
  <si>
    <t>Furadeira a bateria 12 v bivolt sem fio;</t>
  </si>
  <si>
    <t>Furadeira de impacto;</t>
  </si>
  <si>
    <t>Lápis carpinteiro;</t>
  </si>
  <si>
    <t>Lavadora alta pressão 1800 W;</t>
  </si>
  <si>
    <t>Lavadora pressão 1400 W;</t>
  </si>
  <si>
    <t>Lixadeira orbital 200w;</t>
  </si>
  <si>
    <t>Marreta quadrada 5 kg;</t>
  </si>
  <si>
    <t>Martelo;</t>
  </si>
  <si>
    <t>Multímetro ou alicate amperímetro para medições básicas de tensão, continuidade, corrente elétric.</t>
  </si>
  <si>
    <t>Nível bolha em alumínio;</t>
  </si>
  <si>
    <t>Pá ajuntadeira n°04;</t>
  </si>
  <si>
    <t>Pá de corte com cabo;</t>
  </si>
  <si>
    <t>Parafusadeira 12 V;</t>
  </si>
  <si>
    <t>Picareta com cabo;</t>
  </si>
  <si>
    <t>Pistola para pintura, pulverizador;</t>
  </si>
  <si>
    <t>Prumo de parede;</t>
  </si>
  <si>
    <t>Serra com arco fixo 12 polegadas;</t>
  </si>
  <si>
    <t>Serra mármore 1450 w;</t>
  </si>
  <si>
    <t>Serra tico-tico 500 W;</t>
  </si>
  <si>
    <t>Serrote 18 polegadas;</t>
  </si>
  <si>
    <t>Serrote cabo de madeira;</t>
  </si>
  <si>
    <t>Talhadeira redonda 10 polegadas;</t>
  </si>
  <si>
    <t>Torques armador 10 polegadas;</t>
  </si>
  <si>
    <t>Trena 7,50 metros.</t>
  </si>
  <si>
    <t>Calça de Tecido Oxford</t>
  </si>
  <si>
    <t>Camiseta tecido 100% algodão</t>
  </si>
  <si>
    <t>Bota de segurança;</t>
  </si>
  <si>
    <t>Óculos de proteção;</t>
  </si>
  <si>
    <t>Luvas de segurança</t>
  </si>
  <si>
    <t>R$ 9.006,30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</si>
</sst>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R$ &quot;* #,##0.00_-;&quot;-R$ &quot;* #,##0.00_-;_-&quot;R$ &quot;* \-??_-;_-@"/>
    <numFmt numFmtId="165" formatCode="_-* #,##0.00_-;\-* #,##0.00_-;_-* \-??_-;_-@"/>
    <numFmt numFmtId="166" formatCode="_-* #,##0.0000000000_-;\-* #,##0.0000000000_-;_-* \-??_-;_-@"/>
    <numFmt numFmtId="167" formatCode="0.0000"/>
    <numFmt numFmtId="168" formatCode="#,##0.00_ ;\-#,##0.00\ "/>
    <numFmt numFmtId="169" formatCode="_-* #,##0.00_-;\-* #,##0.00_-;_-* \-????????_-;_-@"/>
    <numFmt numFmtId="170" formatCode="_-* #,##0.00_-;\-* #,##0.00_-;_-* \-????_-;_-@"/>
    <numFmt numFmtId="171" formatCode="_-* #,##0.0000_-;\-* #,##0.0000_-;_-* \-????_-;_-@"/>
    <numFmt numFmtId="172" formatCode="[$R$ -416]#,##0.00"/>
  </numFmts>
  <fonts count="13" x14ac:knownFonts="1">
    <font>
      <sz val="11"/>
      <color rgb="FF000000"/>
      <name val="Arial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sz val="11"/>
      <color rgb="FFFF0000"/>
      <name val="Calibri"/>
      <charset val="1"/>
    </font>
    <font>
      <sz val="26"/>
      <color rgb="FFFF0000"/>
      <name val="Calibri"/>
      <charset val="1"/>
    </font>
    <font>
      <b/>
      <sz val="11"/>
      <color rgb="FFFF0000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Calibri"/>
      <charset val="1"/>
    </font>
    <font>
      <sz val="10"/>
      <color rgb="FF000000"/>
      <name val="Calibri"/>
      <charset val="1"/>
    </font>
    <font>
      <sz val="11"/>
      <color rgb="FF000000"/>
      <name val="Times New Roman"/>
      <charset val="1"/>
    </font>
    <font>
      <b/>
      <sz val="13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E1CD"/>
        <bgColor rgb="FFCCCCFF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2" fontId="2" fillId="0" borderId="0" xfId="0" applyNumberFormat="1" applyFont="1"/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right"/>
    </xf>
    <xf numFmtId="10" fontId="2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horizontal="right"/>
    </xf>
    <xf numFmtId="9" fontId="2" fillId="0" borderId="2" xfId="0" applyNumberFormat="1" applyFont="1" applyBorder="1" applyAlignment="1">
      <alignment horizontal="right"/>
    </xf>
    <xf numFmtId="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/>
    <xf numFmtId="165" fontId="2" fillId="0" borderId="0" xfId="0" applyNumberFormat="1" applyFont="1"/>
    <xf numFmtId="10" fontId="2" fillId="0" borderId="2" xfId="0" applyNumberFormat="1" applyFont="1" applyBorder="1"/>
    <xf numFmtId="166" fontId="2" fillId="0" borderId="0" xfId="0" applyNumberFormat="1" applyFont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10" fontId="2" fillId="0" borderId="7" xfId="0" applyNumberFormat="1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10" fontId="2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wrapText="1"/>
    </xf>
    <xf numFmtId="167" fontId="2" fillId="0" borderId="10" xfId="0" applyNumberFormat="1" applyFont="1" applyBorder="1" applyAlignment="1">
      <alignment wrapText="1"/>
    </xf>
    <xf numFmtId="167" fontId="2" fillId="0" borderId="0" xfId="0" applyNumberFormat="1" applyFont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10" fontId="2" fillId="0" borderId="13" xfId="0" applyNumberFormat="1" applyFont="1" applyBorder="1" applyAlignment="1">
      <alignment horizontal="center" wrapText="1"/>
    </xf>
    <xf numFmtId="167" fontId="2" fillId="0" borderId="1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10" fontId="2" fillId="0" borderId="2" xfId="0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2" fillId="0" borderId="2" xfId="0" applyNumberFormat="1" applyFont="1" applyBorder="1"/>
    <xf numFmtId="165" fontId="1" fillId="0" borderId="2" xfId="0" applyNumberFormat="1" applyFont="1" applyBorder="1"/>
    <xf numFmtId="165" fontId="1" fillId="0" borderId="0" xfId="0" applyNumberFormat="1" applyFont="1"/>
    <xf numFmtId="167" fontId="2" fillId="0" borderId="0" xfId="0" applyNumberFormat="1" applyFont="1"/>
    <xf numFmtId="10" fontId="2" fillId="0" borderId="0" xfId="0" applyNumberFormat="1" applyFont="1"/>
    <xf numFmtId="168" fontId="2" fillId="0" borderId="2" xfId="0" applyNumberFormat="1" applyFont="1" applyBorder="1"/>
    <xf numFmtId="168" fontId="2" fillId="0" borderId="0" xfId="0" applyNumberFormat="1" applyFont="1"/>
    <xf numFmtId="10" fontId="1" fillId="0" borderId="2" xfId="0" applyNumberFormat="1" applyFont="1" applyBorder="1"/>
    <xf numFmtId="168" fontId="1" fillId="0" borderId="2" xfId="0" applyNumberFormat="1" applyFont="1" applyBorder="1"/>
    <xf numFmtId="168" fontId="1" fillId="0" borderId="0" xfId="0" applyNumberFormat="1" applyFont="1"/>
    <xf numFmtId="168" fontId="2" fillId="0" borderId="2" xfId="0" applyNumberFormat="1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2" fillId="0" borderId="2" xfId="0" applyNumberFormat="1" applyFont="1" applyBorder="1"/>
    <xf numFmtId="4" fontId="2" fillId="0" borderId="0" xfId="0" applyNumberFormat="1" applyFont="1"/>
    <xf numFmtId="4" fontId="1" fillId="0" borderId="2" xfId="0" applyNumberFormat="1" applyFont="1" applyBorder="1"/>
    <xf numFmtId="4" fontId="1" fillId="0" borderId="0" xfId="0" applyNumberFormat="1" applyFont="1"/>
    <xf numFmtId="0" fontId="1" fillId="0" borderId="4" xfId="0" applyFont="1" applyBorder="1" applyAlignment="1">
      <alignment horizontal="center"/>
    </xf>
    <xf numFmtId="0" fontId="6" fillId="0" borderId="0" xfId="0" applyFont="1"/>
    <xf numFmtId="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/>
    <xf numFmtId="2" fontId="1" fillId="0" borderId="2" xfId="0" applyNumberFormat="1" applyFont="1" applyBorder="1"/>
    <xf numFmtId="2" fontId="1" fillId="0" borderId="0" xfId="0" applyNumberFormat="1" applyFont="1"/>
    <xf numFmtId="169" fontId="2" fillId="0" borderId="0" xfId="0" applyNumberFormat="1" applyFont="1"/>
    <xf numFmtId="0" fontId="1" fillId="0" borderId="0" xfId="0" applyFont="1" applyAlignment="1">
      <alignment horizontal="right" wrapText="1"/>
    </xf>
    <xf numFmtId="2" fontId="5" fillId="0" borderId="2" xfId="0" applyNumberFormat="1" applyFont="1" applyBorder="1"/>
    <xf numFmtId="2" fontId="5" fillId="0" borderId="0" xfId="0" applyNumberFormat="1" applyFont="1"/>
    <xf numFmtId="0" fontId="4" fillId="0" borderId="0" xfId="0" applyFont="1"/>
    <xf numFmtId="2" fontId="7" fillId="0" borderId="2" xfId="0" applyNumberFormat="1" applyFont="1" applyBorder="1"/>
    <xf numFmtId="2" fontId="7" fillId="0" borderId="0" xfId="0" applyNumberFormat="1" applyFont="1"/>
    <xf numFmtId="0" fontId="1" fillId="0" borderId="3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 wrapText="1"/>
    </xf>
    <xf numFmtId="167" fontId="9" fillId="0" borderId="2" xfId="0" applyNumberFormat="1" applyFont="1" applyBorder="1"/>
    <xf numFmtId="0" fontId="9" fillId="0" borderId="2" xfId="0" applyFont="1" applyBorder="1" applyAlignment="1">
      <alignment horizontal="left" wrapText="1"/>
    </xf>
    <xf numFmtId="167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0" fontId="9" fillId="0" borderId="2" xfId="0" applyNumberFormat="1" applyFont="1" applyBorder="1" applyAlignment="1">
      <alignment horizontal="center" wrapText="1"/>
    </xf>
    <xf numFmtId="167" fontId="9" fillId="0" borderId="2" xfId="0" applyNumberFormat="1" applyFont="1" applyBorder="1" applyAlignment="1">
      <alignment wrapText="1"/>
    </xf>
    <xf numFmtId="170" fontId="2" fillId="0" borderId="0" xfId="0" applyNumberFormat="1" applyFont="1"/>
    <xf numFmtId="0" fontId="9" fillId="0" borderId="2" xfId="0" applyFont="1" applyBorder="1" applyAlignment="1">
      <alignment wrapText="1"/>
    </xf>
    <xf numFmtId="171" fontId="2" fillId="0" borderId="0" xfId="0" applyNumberFormat="1" applyFont="1"/>
    <xf numFmtId="167" fontId="8" fillId="0" borderId="2" xfId="0" applyNumberFormat="1" applyFont="1" applyBorder="1"/>
    <xf numFmtId="2" fontId="8" fillId="0" borderId="2" xfId="0" applyNumberFormat="1" applyFont="1" applyBorder="1"/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10" fillId="0" borderId="0" xfId="0" applyFont="1" applyAlignment="1">
      <alignment wrapText="1"/>
    </xf>
    <xf numFmtId="0" fontId="2" fillId="0" borderId="15" xfId="0" applyFont="1" applyBorder="1" applyAlignment="1">
      <alignment horizontal="center"/>
    </xf>
    <xf numFmtId="165" fontId="1" fillId="0" borderId="4" xfId="0" applyNumberFormat="1" applyFont="1" applyBorder="1"/>
    <xf numFmtId="0" fontId="1" fillId="0" borderId="3" xfId="0" applyFont="1" applyBorder="1" applyAlignment="1">
      <alignment horizontal="right"/>
    </xf>
    <xf numFmtId="10" fontId="1" fillId="0" borderId="4" xfId="0" applyNumberFormat="1" applyFont="1" applyBorder="1"/>
    <xf numFmtId="4" fontId="7" fillId="0" borderId="0" xfId="0" applyNumberFormat="1" applyFont="1"/>
    <xf numFmtId="0" fontId="7" fillId="0" borderId="7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4" fontId="1" fillId="0" borderId="4" xfId="0" applyNumberFormat="1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1" fillId="0" borderId="16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172" fontId="11" fillId="0" borderId="17" xfId="0" applyNumberFormat="1" applyFont="1" applyBorder="1" applyAlignment="1"/>
    <xf numFmtId="2" fontId="2" fillId="2" borderId="2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" fontId="1" fillId="2" borderId="16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right"/>
    </xf>
    <xf numFmtId="0" fontId="12" fillId="0" borderId="2" xfId="0" applyFont="1" applyBorder="1" applyAlignment="1">
      <alignment horizontal="right"/>
    </xf>
  </cellXfs>
  <cellStyles count="1">
    <cellStyle name="Normal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zoomScaleNormal="100" workbookViewId="0">
      <selection sqref="A1:E1"/>
    </sheetView>
  </sheetViews>
  <sheetFormatPr defaultColWidth="12.625" defaultRowHeight="14.25" x14ac:dyDescent="0.2"/>
  <cols>
    <col min="1" max="1" width="18.125" customWidth="1"/>
    <col min="2" max="2" width="11.25" customWidth="1"/>
    <col min="3" max="3" width="9.25" customWidth="1"/>
    <col min="4" max="4" width="10.25" customWidth="1"/>
    <col min="5" max="5" width="9.75" customWidth="1"/>
    <col min="6" max="6" width="9.625" customWidth="1"/>
    <col min="7" max="7" width="7.625" customWidth="1"/>
    <col min="8" max="8" width="8.125" customWidth="1"/>
    <col min="9" max="9" width="14.25" customWidth="1"/>
    <col min="10" max="11" width="13.625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 ht="15" x14ac:dyDescent="0.25">
      <c r="A1" s="14" t="s">
        <v>0</v>
      </c>
      <c r="B1" s="14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x14ac:dyDescent="0.25">
      <c r="A2" s="13" t="s">
        <v>1</v>
      </c>
      <c r="B2" s="13"/>
      <c r="C2" s="13"/>
      <c r="D2" s="13"/>
      <c r="E2" s="13"/>
      <c r="F2" s="16"/>
      <c r="G2" s="17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x14ac:dyDescent="0.25">
      <c r="A3" s="15"/>
      <c r="B3" s="12"/>
      <c r="C3" s="12"/>
      <c r="D3" s="1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x14ac:dyDescent="0.25">
      <c r="A4" s="11" t="s">
        <v>2</v>
      </c>
      <c r="B4" s="11"/>
      <c r="C4" s="11"/>
      <c r="D4" s="11"/>
      <c r="E4" s="11"/>
      <c r="F4" s="18"/>
      <c r="G4" s="17"/>
      <c r="H4" s="17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x14ac:dyDescent="0.25">
      <c r="A5" s="10" t="s">
        <v>3</v>
      </c>
      <c r="B5" s="10"/>
      <c r="C5" s="10" t="s">
        <v>4</v>
      </c>
      <c r="D5" s="10"/>
      <c r="E5" s="10"/>
      <c r="F5" s="19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x14ac:dyDescent="0.25">
      <c r="A6" s="10" t="s">
        <v>5</v>
      </c>
      <c r="B6" s="10"/>
      <c r="C6" s="10" t="s">
        <v>6</v>
      </c>
      <c r="D6" s="10"/>
      <c r="E6" s="10"/>
      <c r="F6" s="19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5" x14ac:dyDescent="0.25">
      <c r="A7" s="10" t="s">
        <v>7</v>
      </c>
      <c r="B7" s="10"/>
      <c r="C7" s="10" t="s">
        <v>8</v>
      </c>
      <c r="D7" s="10"/>
      <c r="E7" s="10"/>
      <c r="F7" s="19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" x14ac:dyDescent="0.25">
      <c r="A8" s="10" t="s">
        <v>9</v>
      </c>
      <c r="B8" s="10"/>
      <c r="C8" s="10">
        <v>5143</v>
      </c>
      <c r="D8" s="10"/>
      <c r="E8" s="10"/>
      <c r="F8" s="19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x14ac:dyDescent="0.25">
      <c r="A9" s="10" t="s">
        <v>10</v>
      </c>
      <c r="B9" s="10"/>
      <c r="C9" s="10" t="s">
        <v>11</v>
      </c>
      <c r="D9" s="10"/>
      <c r="E9" s="10"/>
      <c r="F9" s="19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" x14ac:dyDescent="0.25">
      <c r="A10" s="10" t="s">
        <v>12</v>
      </c>
      <c r="B10" s="10"/>
      <c r="C10" s="10" t="s">
        <v>13</v>
      </c>
      <c r="D10" s="10"/>
      <c r="E10" s="10"/>
      <c r="F10" s="19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x14ac:dyDescent="0.25">
      <c r="A11" s="20" t="s">
        <v>14</v>
      </c>
      <c r="B11" s="21">
        <v>220</v>
      </c>
      <c r="C11" s="9">
        <v>1184.93</v>
      </c>
      <c r="D11" s="9"/>
      <c r="E11" s="9"/>
      <c r="F11" s="19"/>
      <c r="G11" s="15"/>
      <c r="H11" s="22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x14ac:dyDescent="0.25">
      <c r="A12" s="19"/>
      <c r="B12" s="19"/>
      <c r="C12" s="23"/>
      <c r="D12" s="19"/>
      <c r="E12" s="19"/>
      <c r="F12" s="19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x14ac:dyDescent="0.25">
      <c r="A13" s="10" t="s">
        <v>15</v>
      </c>
      <c r="B13" s="10"/>
      <c r="C13" s="24" t="s">
        <v>16</v>
      </c>
      <c r="D13" s="24" t="s">
        <v>17</v>
      </c>
      <c r="E13" s="24" t="s">
        <v>18</v>
      </c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x14ac:dyDescent="0.25">
      <c r="A14" s="8"/>
      <c r="B14" s="8"/>
      <c r="C14" s="25">
        <v>1</v>
      </c>
      <c r="D14" s="26">
        <v>18.2</v>
      </c>
      <c r="E14" s="27">
        <v>0.19</v>
      </c>
      <c r="F14" s="2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x14ac:dyDescent="0.25">
      <c r="A15" s="10" t="s">
        <v>19</v>
      </c>
      <c r="B15" s="10"/>
      <c r="C15" s="24" t="s">
        <v>16</v>
      </c>
      <c r="D15" s="24" t="s">
        <v>17</v>
      </c>
      <c r="E15" s="24" t="s">
        <v>18</v>
      </c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x14ac:dyDescent="0.25">
      <c r="A16" s="7"/>
      <c r="B16" s="7"/>
      <c r="C16" s="25">
        <v>2</v>
      </c>
      <c r="D16" s="29">
        <v>5.15</v>
      </c>
      <c r="E16" s="30">
        <v>0.06</v>
      </c>
      <c r="F16" s="31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x14ac:dyDescent="0.25">
      <c r="A17" s="32"/>
      <c r="B17" s="33"/>
      <c r="C17" s="25"/>
      <c r="D17" s="29"/>
      <c r="E17" s="30"/>
      <c r="F17" s="31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x14ac:dyDescent="0.25">
      <c r="A18" s="32"/>
      <c r="B18" s="33"/>
      <c r="C18" s="25"/>
      <c r="D18" s="29"/>
      <c r="E18" s="30"/>
      <c r="F18" s="31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x14ac:dyDescent="0.25">
      <c r="A19" s="10" t="s">
        <v>20</v>
      </c>
      <c r="B19" s="10"/>
      <c r="C19" s="25"/>
      <c r="D19" s="29">
        <v>15.62</v>
      </c>
      <c r="E19" s="25"/>
      <c r="F19" s="3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x14ac:dyDescent="0.25">
      <c r="A20" s="18"/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.75" customHeight="1" x14ac:dyDescent="0.25">
      <c r="A21" s="11" t="s">
        <v>21</v>
      </c>
      <c r="B21" s="11"/>
      <c r="C21" s="35" t="s">
        <v>22</v>
      </c>
      <c r="D21" s="35" t="s">
        <v>23</v>
      </c>
      <c r="E21" s="24" t="s">
        <v>24</v>
      </c>
      <c r="F21" s="16"/>
      <c r="G21" s="15"/>
      <c r="H21" s="18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.75" customHeight="1" x14ac:dyDescent="0.25">
      <c r="A22" s="36" t="s">
        <v>25</v>
      </c>
      <c r="B22" s="25">
        <v>12</v>
      </c>
      <c r="C22" s="21">
        <v>30</v>
      </c>
      <c r="D22" s="25">
        <v>0</v>
      </c>
      <c r="E22" s="25">
        <f>C22+D22</f>
        <v>30</v>
      </c>
      <c r="F22" s="34"/>
      <c r="G22" s="15"/>
      <c r="H22" s="3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10" t="s">
        <v>26</v>
      </c>
      <c r="B23" s="10"/>
      <c r="C23" s="10"/>
      <c r="D23" s="36"/>
      <c r="E23" s="36"/>
      <c r="F23" s="15"/>
      <c r="G23" s="15"/>
      <c r="H23" s="18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>
      <c r="A24" s="36" t="s">
        <v>27</v>
      </c>
      <c r="B24" s="36"/>
      <c r="C24" s="38">
        <v>0.55730000000000002</v>
      </c>
      <c r="D24" s="36"/>
      <c r="E24" s="36"/>
      <c r="F24" s="15"/>
      <c r="G24" s="15"/>
      <c r="H24" s="39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>
      <c r="A25" s="36" t="s">
        <v>28</v>
      </c>
      <c r="B25" s="36"/>
      <c r="C25" s="38">
        <v>6.1899999999999997E-2</v>
      </c>
      <c r="D25" s="36"/>
      <c r="E25" s="36"/>
      <c r="F25" s="15"/>
      <c r="G25" s="15"/>
      <c r="H25" s="1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75" customHeight="1" x14ac:dyDescent="0.25">
      <c r="A26" s="10" t="s">
        <v>29</v>
      </c>
      <c r="B26" s="10"/>
      <c r="C26" s="38">
        <v>3.0800000000000001E-2</v>
      </c>
      <c r="D26" s="36"/>
      <c r="E26" s="3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75" customHeight="1" x14ac:dyDescent="0.25">
      <c r="A27" s="36" t="s">
        <v>30</v>
      </c>
      <c r="B27" s="36"/>
      <c r="C27" s="38">
        <f>(100%-(C24+C25+C26))</f>
        <v>0.35</v>
      </c>
      <c r="D27" s="36"/>
      <c r="E27" s="36"/>
      <c r="F27" s="15"/>
      <c r="G27" s="15"/>
      <c r="H27" s="1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75" customHeight="1" x14ac:dyDescent="0.25">
      <c r="A28" s="40"/>
      <c r="B28" s="41"/>
      <c r="C28" s="42"/>
      <c r="D28" s="41"/>
      <c r="E28" s="4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75" customHeight="1" x14ac:dyDescent="0.25">
      <c r="A29" s="6" t="s">
        <v>31</v>
      </c>
      <c r="B29" s="6"/>
      <c r="C29" s="6"/>
      <c r="D29" s="6"/>
      <c r="E29" s="6"/>
      <c r="F29" s="43"/>
      <c r="G29" s="15"/>
      <c r="H29" s="17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75" customHeight="1" x14ac:dyDescent="0.25">
      <c r="A30" s="5" t="s">
        <v>7</v>
      </c>
      <c r="B30" s="5" t="s">
        <v>32</v>
      </c>
      <c r="C30" s="5" t="s">
        <v>33</v>
      </c>
      <c r="D30" s="5">
        <v>12</v>
      </c>
      <c r="E30" s="5"/>
      <c r="F30" s="4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75" customHeight="1" x14ac:dyDescent="0.25">
      <c r="A31" s="5"/>
      <c r="B31" s="5"/>
      <c r="C31" s="5"/>
      <c r="D31" s="45" t="s">
        <v>34</v>
      </c>
      <c r="E31" s="45" t="s">
        <v>35</v>
      </c>
      <c r="F31" s="4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75" customHeight="1" x14ac:dyDescent="0.25">
      <c r="A32" s="46" t="s">
        <v>36</v>
      </c>
      <c r="B32" s="47">
        <v>1</v>
      </c>
      <c r="C32" s="47">
        <v>30</v>
      </c>
      <c r="D32" s="48">
        <v>0.69040000000000001</v>
      </c>
      <c r="E32" s="49">
        <v>20.712299999999999</v>
      </c>
      <c r="F32" s="50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75" customHeight="1" x14ac:dyDescent="0.25">
      <c r="A33" s="51" t="s">
        <v>37</v>
      </c>
      <c r="B33" s="47">
        <v>1</v>
      </c>
      <c r="C33" s="47">
        <v>1</v>
      </c>
      <c r="D33" s="48">
        <v>1</v>
      </c>
      <c r="E33" s="52">
        <v>1</v>
      </c>
      <c r="F33" s="53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75" customHeight="1" x14ac:dyDescent="0.25">
      <c r="A34" s="51" t="s">
        <v>38</v>
      </c>
      <c r="B34" s="47">
        <v>0.16420000000000001</v>
      </c>
      <c r="C34" s="47">
        <v>15</v>
      </c>
      <c r="D34" s="48">
        <v>0.69040000000000001</v>
      </c>
      <c r="E34" s="52">
        <v>1.7</v>
      </c>
      <c r="F34" s="53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75" customHeight="1" x14ac:dyDescent="0.25">
      <c r="A35" s="51" t="s">
        <v>39</v>
      </c>
      <c r="B35" s="47">
        <v>1</v>
      </c>
      <c r="C35" s="47">
        <v>5</v>
      </c>
      <c r="D35" s="48">
        <v>0.69040000000000001</v>
      </c>
      <c r="E35" s="49">
        <v>3.4521000000000002</v>
      </c>
      <c r="F35" s="50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75" customHeight="1" x14ac:dyDescent="0.25">
      <c r="A36" s="51" t="s">
        <v>40</v>
      </c>
      <c r="B36" s="47">
        <v>0.15310000000000001</v>
      </c>
      <c r="C36" s="47">
        <v>2</v>
      </c>
      <c r="D36" s="48">
        <v>1</v>
      </c>
      <c r="E36" s="49">
        <v>0.30630000000000002</v>
      </c>
      <c r="F36" s="50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75" customHeight="1" x14ac:dyDescent="0.25">
      <c r="A37" s="51" t="s">
        <v>41</v>
      </c>
      <c r="B37" s="47">
        <v>3.0099999999999998E-2</v>
      </c>
      <c r="C37" s="47">
        <v>2</v>
      </c>
      <c r="D37" s="48">
        <v>0.69040000000000001</v>
      </c>
      <c r="E37" s="49">
        <v>4.1500000000000002E-2</v>
      </c>
      <c r="F37" s="50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75" customHeight="1" x14ac:dyDescent="0.25">
      <c r="A38" s="51" t="s">
        <v>42</v>
      </c>
      <c r="B38" s="47">
        <v>1.6299999999999999E-2</v>
      </c>
      <c r="C38" s="47">
        <v>3</v>
      </c>
      <c r="D38" s="48">
        <v>1</v>
      </c>
      <c r="E38" s="49">
        <v>4.8899999999999999E-2</v>
      </c>
      <c r="F38" s="50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75" customHeight="1" x14ac:dyDescent="0.25">
      <c r="A39" s="51" t="s">
        <v>43</v>
      </c>
      <c r="B39" s="47">
        <v>0.02</v>
      </c>
      <c r="C39" s="47">
        <v>1</v>
      </c>
      <c r="D39" s="48">
        <v>1</v>
      </c>
      <c r="E39" s="52">
        <v>0.02</v>
      </c>
      <c r="F39" s="53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75" customHeight="1" x14ac:dyDescent="0.25">
      <c r="A40" s="54" t="s">
        <v>44</v>
      </c>
      <c r="B40" s="55">
        <v>4.0000000000000001E-3</v>
      </c>
      <c r="C40" s="55">
        <v>1</v>
      </c>
      <c r="D40" s="56">
        <v>1</v>
      </c>
      <c r="E40" s="57">
        <v>4.0000000000000001E-3</v>
      </c>
      <c r="F40" s="53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75" customHeight="1" x14ac:dyDescent="0.25">
      <c r="A41" s="58" t="s">
        <v>45</v>
      </c>
      <c r="B41" s="59">
        <v>4.2000000000000003E-2</v>
      </c>
      <c r="C41" s="59">
        <v>20</v>
      </c>
      <c r="D41" s="60">
        <v>0.69040000000000001</v>
      </c>
      <c r="E41" s="61">
        <v>0.06</v>
      </c>
      <c r="F41" s="53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75" customHeight="1" x14ac:dyDescent="0.25">
      <c r="A42" s="51" t="s">
        <v>46</v>
      </c>
      <c r="B42" s="47">
        <v>3.8E-3</v>
      </c>
      <c r="C42" s="47">
        <v>180</v>
      </c>
      <c r="D42" s="48">
        <v>0.69040000000000001</v>
      </c>
      <c r="E42" s="52">
        <v>3.282</v>
      </c>
      <c r="F42" s="53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75" customHeight="1" x14ac:dyDescent="0.25">
      <c r="A43" s="54" t="s">
        <v>47</v>
      </c>
      <c r="B43" s="55">
        <v>2.9999999999999997E-4</v>
      </c>
      <c r="C43" s="55">
        <v>6</v>
      </c>
      <c r="D43" s="56">
        <v>1</v>
      </c>
      <c r="E43" s="62">
        <v>1.32E-2</v>
      </c>
      <c r="F43" s="50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75" customHeight="1" x14ac:dyDescent="0.25">
      <c r="A44" s="4" t="s">
        <v>48</v>
      </c>
      <c r="B44" s="4"/>
      <c r="C44" s="4"/>
      <c r="D44" s="4"/>
      <c r="E44" s="64">
        <f>SUM(E32:E43)</f>
        <v>30.6403</v>
      </c>
      <c r="F44" s="17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75" customHeight="1" x14ac:dyDescent="0.25">
      <c r="A45" s="65"/>
      <c r="B45" s="66"/>
      <c r="C45" s="66"/>
      <c r="D45" s="66"/>
      <c r="E45" s="17"/>
      <c r="F45" s="17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75" customHeight="1" x14ac:dyDescent="0.25">
      <c r="A46" s="3" t="s">
        <v>49</v>
      </c>
      <c r="B46" s="3"/>
      <c r="C46" s="3"/>
      <c r="D46" s="67">
        <v>12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75" customHeight="1" x14ac:dyDescent="0.25">
      <c r="A47" s="2" t="s">
        <v>50</v>
      </c>
      <c r="B47" s="2"/>
      <c r="C47" s="2"/>
      <c r="D47" s="68">
        <v>252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75" customHeight="1" x14ac:dyDescent="0.25">
      <c r="A48" s="10" t="s">
        <v>51</v>
      </c>
      <c r="B48" s="10"/>
      <c r="C48" s="10"/>
      <c r="D48" s="68">
        <v>21</v>
      </c>
      <c r="E48" s="15"/>
      <c r="F48" s="15"/>
      <c r="G48" s="15"/>
      <c r="H48" s="15"/>
      <c r="I48" s="1"/>
      <c r="J48" s="1"/>
      <c r="K48" s="1"/>
      <c r="L48" s="1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75" customHeight="1" x14ac:dyDescent="0.25">
      <c r="A49" s="10" t="s">
        <v>52</v>
      </c>
      <c r="B49" s="10"/>
      <c r="C49" s="10"/>
      <c r="D49" s="68">
        <v>200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5.75" customHeight="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75" customHeight="1" x14ac:dyDescent="0.25">
      <c r="A51" s="141" t="s">
        <v>53</v>
      </c>
      <c r="B51" s="141"/>
      <c r="C51" s="141"/>
      <c r="D51" s="141"/>
      <c r="E51" s="141"/>
      <c r="F51" s="16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75" customHeight="1" x14ac:dyDescent="0.25">
      <c r="A52" s="70"/>
      <c r="B52" s="70"/>
      <c r="C52" s="70"/>
      <c r="D52" s="70"/>
      <c r="E52" s="70"/>
      <c r="F52" s="16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75" customHeight="1" x14ac:dyDescent="0.25">
      <c r="A53" s="142" t="s">
        <v>54</v>
      </c>
      <c r="B53" s="142"/>
      <c r="C53" s="142"/>
      <c r="D53" s="142"/>
      <c r="E53" s="142"/>
      <c r="F53" s="16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75" customHeight="1" x14ac:dyDescent="0.25">
      <c r="A54" s="71"/>
      <c r="B54" s="72">
        <v>200</v>
      </c>
      <c r="C54" s="63" t="s">
        <v>55</v>
      </c>
      <c r="D54" s="24" t="s">
        <v>56</v>
      </c>
      <c r="E54" s="24" t="s">
        <v>57</v>
      </c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75" customHeight="1" x14ac:dyDescent="0.25">
      <c r="A55" s="143" t="s">
        <v>58</v>
      </c>
      <c r="B55" s="143"/>
      <c r="C55" s="143"/>
      <c r="D55" s="36"/>
      <c r="E55" s="73">
        <f>(C11/B11)*B54</f>
        <v>1077.2090909090909</v>
      </c>
      <c r="F55" s="37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75" customHeight="1" x14ac:dyDescent="0.25">
      <c r="A56" s="4" t="s">
        <v>59</v>
      </c>
      <c r="B56" s="4"/>
      <c r="C56" s="4"/>
      <c r="D56" s="4"/>
      <c r="E56" s="74">
        <f>SUM(E55)</f>
        <v>1077.2090909090909</v>
      </c>
      <c r="F56" s="75"/>
      <c r="G56" s="23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75" customHeight="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75" customHeight="1" x14ac:dyDescent="0.25">
      <c r="A58" s="141" t="s">
        <v>60</v>
      </c>
      <c r="B58" s="141"/>
      <c r="C58" s="141"/>
      <c r="D58" s="141"/>
      <c r="E58" s="141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75" customHeight="1" x14ac:dyDescent="0.25">
      <c r="A59" s="11" t="s">
        <v>61</v>
      </c>
      <c r="B59" s="11"/>
      <c r="C59" s="11"/>
      <c r="D59" s="11"/>
      <c r="E59" s="11"/>
      <c r="F59" s="18"/>
      <c r="G59" s="15"/>
      <c r="H59" s="76"/>
      <c r="I59" s="76"/>
      <c r="J59" s="22"/>
      <c r="K59" s="7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75" customHeight="1" x14ac:dyDescent="0.25">
      <c r="A60" s="141"/>
      <c r="B60" s="141"/>
      <c r="C60" s="141"/>
      <c r="D60" s="24" t="s">
        <v>56</v>
      </c>
      <c r="E60" s="24" t="s">
        <v>57</v>
      </c>
      <c r="F60" s="16"/>
      <c r="G60" s="15"/>
      <c r="H60" s="22"/>
      <c r="I60" s="22"/>
      <c r="J60" s="77"/>
      <c r="K60" s="15"/>
      <c r="L60" s="15"/>
      <c r="M60" s="76"/>
      <c r="N60" s="15"/>
      <c r="O60" s="15"/>
      <c r="P60" s="15"/>
      <c r="Q60" s="15"/>
      <c r="R60" s="77"/>
      <c r="S60" s="15"/>
      <c r="T60" s="15"/>
      <c r="U60" s="15"/>
      <c r="V60" s="15"/>
      <c r="W60" s="15"/>
      <c r="X60" s="15"/>
      <c r="Y60" s="15"/>
      <c r="Z60" s="15"/>
    </row>
    <row r="61" spans="1:26" ht="15.75" customHeight="1" x14ac:dyDescent="0.25">
      <c r="A61" s="10" t="s">
        <v>62</v>
      </c>
      <c r="B61" s="10"/>
      <c r="C61" s="10"/>
      <c r="D61" s="38">
        <f>1/12</f>
        <v>8.3333333333333329E-2</v>
      </c>
      <c r="E61" s="73">
        <f>E56*D61</f>
        <v>89.767424242424241</v>
      </c>
      <c r="F61" s="37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75" customHeight="1" x14ac:dyDescent="0.25">
      <c r="A62" s="10" t="s">
        <v>63</v>
      </c>
      <c r="B62" s="10"/>
      <c r="C62" s="10"/>
      <c r="D62" s="38">
        <v>0.33329999999999999</v>
      </c>
      <c r="E62" s="73">
        <f>(E56*D62)/12</f>
        <v>29.919482500000001</v>
      </c>
      <c r="F62" s="37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75" customHeight="1" x14ac:dyDescent="0.25">
      <c r="A63" s="4" t="s">
        <v>48</v>
      </c>
      <c r="B63" s="4"/>
      <c r="C63" s="4"/>
      <c r="D63" s="4"/>
      <c r="E63" s="74">
        <f>SUM(E61:E62)</f>
        <v>119.68690674242424</v>
      </c>
      <c r="F63" s="75"/>
      <c r="G63" s="15"/>
      <c r="H63" s="15"/>
      <c r="I63" s="15"/>
      <c r="J63" s="15"/>
      <c r="K63" s="15"/>
      <c r="L63" s="77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75" customHeight="1" x14ac:dyDescent="0.25">
      <c r="A65" s="11" t="s">
        <v>64</v>
      </c>
      <c r="B65" s="11"/>
      <c r="C65" s="11"/>
      <c r="D65" s="11"/>
      <c r="E65" s="11"/>
      <c r="F65" s="18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75" customHeight="1" x14ac:dyDescent="0.25">
      <c r="A66" s="10" t="s">
        <v>65</v>
      </c>
      <c r="B66" s="10"/>
      <c r="C66" s="73">
        <f>E56+E63</f>
        <v>1196.8959976515152</v>
      </c>
      <c r="D66" s="24" t="s">
        <v>56</v>
      </c>
      <c r="E66" s="24" t="s">
        <v>57</v>
      </c>
      <c r="F66" s="1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75" customHeight="1" x14ac:dyDescent="0.25">
      <c r="A67" s="10" t="s">
        <v>66</v>
      </c>
      <c r="B67" s="10"/>
      <c r="C67" s="10"/>
      <c r="D67" s="38">
        <v>0.2</v>
      </c>
      <c r="E67" s="78">
        <f>C66*D67</f>
        <v>239.37919953030305</v>
      </c>
      <c r="F67" s="79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75" customHeight="1" x14ac:dyDescent="0.25">
      <c r="A68" s="10" t="s">
        <v>67</v>
      </c>
      <c r="B68" s="10"/>
      <c r="C68" s="10"/>
      <c r="D68" s="38">
        <v>2.5000000000000001E-2</v>
      </c>
      <c r="E68" s="78"/>
      <c r="F68" s="79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75" customHeight="1" x14ac:dyDescent="0.25">
      <c r="A69" s="10" t="s">
        <v>68</v>
      </c>
      <c r="B69" s="10"/>
      <c r="C69" s="10"/>
      <c r="D69" s="38">
        <v>0.03</v>
      </c>
      <c r="E69" s="78">
        <f>C66*D69</f>
        <v>35.906879929545454</v>
      </c>
      <c r="F69" s="79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75" customHeight="1" x14ac:dyDescent="0.25">
      <c r="A70" s="10" t="s">
        <v>69</v>
      </c>
      <c r="B70" s="10"/>
      <c r="C70" s="10"/>
      <c r="D70" s="38">
        <v>1.4999999999999999E-2</v>
      </c>
      <c r="E70" s="78"/>
      <c r="F70" s="79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75" customHeight="1" x14ac:dyDescent="0.25">
      <c r="A71" s="10" t="s">
        <v>70</v>
      </c>
      <c r="B71" s="10"/>
      <c r="C71" s="10"/>
      <c r="D71" s="38">
        <v>0.01</v>
      </c>
      <c r="E71" s="78"/>
      <c r="F71" s="79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75" customHeight="1" x14ac:dyDescent="0.25">
      <c r="A72" s="10" t="s">
        <v>71</v>
      </c>
      <c r="B72" s="10"/>
      <c r="C72" s="10"/>
      <c r="D72" s="38">
        <v>6.0000000000000001E-3</v>
      </c>
      <c r="E72" s="78"/>
      <c r="F72" s="79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75" customHeight="1" x14ac:dyDescent="0.25">
      <c r="A73" s="10" t="s">
        <v>72</v>
      </c>
      <c r="B73" s="10"/>
      <c r="C73" s="10"/>
      <c r="D73" s="38">
        <v>2E-3</v>
      </c>
      <c r="E73" s="78"/>
      <c r="F73" s="79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75" customHeight="1" x14ac:dyDescent="0.25">
      <c r="A74" s="4" t="s">
        <v>73</v>
      </c>
      <c r="B74" s="4"/>
      <c r="C74" s="4"/>
      <c r="D74" s="80">
        <f>SUM(D67:D73)</f>
        <v>0.28800000000000003</v>
      </c>
      <c r="E74" s="81">
        <f>SUM(E67:E73)</f>
        <v>275.28607945984851</v>
      </c>
      <c r="F74" s="82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75" customHeight="1" x14ac:dyDescent="0.25">
      <c r="A75" s="10" t="s">
        <v>74</v>
      </c>
      <c r="B75" s="10"/>
      <c r="C75" s="10"/>
      <c r="D75" s="38">
        <v>0.08</v>
      </c>
      <c r="E75" s="78">
        <f>C66*D75</f>
        <v>95.751679812121225</v>
      </c>
      <c r="F75" s="79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75" customHeight="1" x14ac:dyDescent="0.25">
      <c r="A76" s="4" t="s">
        <v>48</v>
      </c>
      <c r="B76" s="4"/>
      <c r="C76" s="4"/>
      <c r="D76" s="80">
        <f>SUM(D74:D75)</f>
        <v>0.36800000000000005</v>
      </c>
      <c r="E76" s="81">
        <f>SUM(E74:E75)</f>
        <v>371.03775927196972</v>
      </c>
      <c r="F76" s="82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75" customHeight="1" x14ac:dyDescent="0.25">
      <c r="A78" s="11" t="s">
        <v>75</v>
      </c>
      <c r="B78" s="11"/>
      <c r="C78" s="11"/>
      <c r="D78" s="11"/>
      <c r="E78" s="11"/>
      <c r="F78" s="18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75" customHeight="1" x14ac:dyDescent="0.25">
      <c r="A79" s="7"/>
      <c r="B79" s="7"/>
      <c r="C79" s="7"/>
      <c r="D79" s="7"/>
      <c r="E79" s="24" t="s">
        <v>57</v>
      </c>
      <c r="F79" s="16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75" customHeight="1" x14ac:dyDescent="0.25">
      <c r="A80" s="10" t="s">
        <v>76</v>
      </c>
      <c r="B80" s="10"/>
      <c r="C80" s="10"/>
      <c r="D80" s="10"/>
      <c r="E80" s="83">
        <f>((D16*C16)*D48)-(E11*E18)*E16</f>
        <v>216.3</v>
      </c>
      <c r="F80" s="8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75" customHeight="1" x14ac:dyDescent="0.25">
      <c r="A81" s="10" t="s">
        <v>77</v>
      </c>
      <c r="B81" s="10"/>
      <c r="C81" s="10"/>
      <c r="D81" s="10"/>
      <c r="E81" s="83">
        <f>((C14*D14)*D48)-(((C14*D14)*D48)*E14)</f>
        <v>309.58199999999999</v>
      </c>
      <c r="F81" s="8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75" customHeight="1" x14ac:dyDescent="0.25">
      <c r="A82" s="10" t="s">
        <v>78</v>
      </c>
      <c r="B82" s="10"/>
      <c r="C82" s="10"/>
      <c r="D82" s="10"/>
      <c r="E82" s="83">
        <f>D19</f>
        <v>15.62</v>
      </c>
      <c r="F82" s="8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75" customHeight="1" x14ac:dyDescent="0.25">
      <c r="A83" s="10" t="s">
        <v>79</v>
      </c>
      <c r="B83" s="10"/>
      <c r="C83" s="10"/>
      <c r="D83" s="10"/>
      <c r="E83" s="83"/>
      <c r="F83" s="8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75" customHeight="1" x14ac:dyDescent="0.25">
      <c r="A84" s="10" t="s">
        <v>80</v>
      </c>
      <c r="B84" s="10"/>
      <c r="C84" s="10"/>
      <c r="D84" s="10"/>
      <c r="E84" s="83"/>
      <c r="F84" s="8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75" customHeight="1" x14ac:dyDescent="0.25">
      <c r="A85" s="4" t="s">
        <v>48</v>
      </c>
      <c r="B85" s="4"/>
      <c r="C85" s="4"/>
      <c r="D85" s="4"/>
      <c r="E85" s="85">
        <f>SUM(E80:E84)</f>
        <v>541.50200000000007</v>
      </c>
      <c r="F85" s="8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75" customHeight="1" x14ac:dyDescent="0.25">
      <c r="A86" s="87"/>
      <c r="B86" s="87"/>
      <c r="C86" s="87"/>
      <c r="D86" s="87"/>
      <c r="E86" s="86"/>
      <c r="F86" s="86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75" customHeight="1" x14ac:dyDescent="0.25">
      <c r="A87" s="141" t="s">
        <v>81</v>
      </c>
      <c r="B87" s="141"/>
      <c r="C87" s="141"/>
      <c r="D87" s="141"/>
      <c r="E87" s="141"/>
      <c r="F87" s="16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75" customHeight="1" x14ac:dyDescent="0.25">
      <c r="A88" s="141"/>
      <c r="B88" s="141"/>
      <c r="C88" s="141"/>
      <c r="D88" s="141"/>
      <c r="E88" s="24" t="s">
        <v>57</v>
      </c>
      <c r="F88" s="16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75" customHeight="1" x14ac:dyDescent="0.25">
      <c r="A89" s="10" t="s">
        <v>61</v>
      </c>
      <c r="B89" s="10"/>
      <c r="C89" s="10"/>
      <c r="D89" s="10"/>
      <c r="E89" s="88">
        <f>E63</f>
        <v>119.68690674242424</v>
      </c>
      <c r="F89" s="89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75" customHeight="1" x14ac:dyDescent="0.25">
      <c r="A90" s="10" t="s">
        <v>82</v>
      </c>
      <c r="B90" s="10"/>
      <c r="C90" s="10"/>
      <c r="D90" s="10"/>
      <c r="E90" s="88">
        <f>E76</f>
        <v>371.03775927196972</v>
      </c>
      <c r="F90" s="89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75" customHeight="1" x14ac:dyDescent="0.25">
      <c r="A91" s="10" t="s">
        <v>75</v>
      </c>
      <c r="B91" s="10"/>
      <c r="C91" s="10"/>
      <c r="D91" s="10"/>
      <c r="E91" s="88">
        <f>E85</f>
        <v>541.50200000000007</v>
      </c>
      <c r="F91" s="89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75" customHeight="1" x14ac:dyDescent="0.25">
      <c r="A92" s="4" t="s">
        <v>83</v>
      </c>
      <c r="B92" s="4"/>
      <c r="C92" s="4"/>
      <c r="D92" s="4"/>
      <c r="E92" s="90">
        <f>SUM(E89:E91)</f>
        <v>1032.2266660143941</v>
      </c>
      <c r="F92" s="91"/>
      <c r="G92" s="37"/>
      <c r="H92" s="37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75" customHeight="1" x14ac:dyDescent="0.25">
      <c r="A94" s="141" t="s">
        <v>84</v>
      </c>
      <c r="B94" s="141"/>
      <c r="C94" s="141"/>
      <c r="D94" s="141"/>
      <c r="E94" s="141"/>
      <c r="F94" s="16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75" customHeight="1" x14ac:dyDescent="0.25">
      <c r="A95" s="71"/>
      <c r="B95" s="72"/>
      <c r="C95" s="72"/>
      <c r="D95" s="72"/>
      <c r="E95" s="92"/>
      <c r="F95" s="16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75" customHeight="1" x14ac:dyDescent="0.5">
      <c r="A96" s="11" t="s">
        <v>85</v>
      </c>
      <c r="B96" s="11"/>
      <c r="C96" s="11"/>
      <c r="D96" s="24" t="s">
        <v>56</v>
      </c>
      <c r="E96" s="92" t="s">
        <v>57</v>
      </c>
      <c r="F96" s="16"/>
      <c r="G96" s="15"/>
      <c r="H96" s="15"/>
      <c r="I96" s="93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75" customHeight="1" x14ac:dyDescent="0.25">
      <c r="A97" s="10" t="s">
        <v>86</v>
      </c>
      <c r="B97" s="10"/>
      <c r="C97" s="10"/>
      <c r="D97" s="36"/>
      <c r="E97" s="73">
        <f>((E56+(E92-E74))/$D46)*$C24</f>
        <v>85.180967937540402</v>
      </c>
      <c r="F97" s="22"/>
      <c r="G97" s="37"/>
      <c r="H97" s="37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75" customHeight="1" x14ac:dyDescent="0.25">
      <c r="A98" s="144" t="s">
        <v>87</v>
      </c>
      <c r="B98" s="144"/>
      <c r="C98" s="144"/>
      <c r="D98" s="94">
        <v>0.08</v>
      </c>
      <c r="E98" s="95">
        <f>E97*D98</f>
        <v>6.8144774350032327</v>
      </c>
      <c r="F98" s="22"/>
      <c r="G98" s="15"/>
      <c r="H98" s="15"/>
      <c r="I98" s="17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75" customHeight="1" x14ac:dyDescent="0.25">
      <c r="A99" s="144" t="s">
        <v>88</v>
      </c>
      <c r="B99" s="144"/>
      <c r="C99" s="144"/>
      <c r="D99" s="94">
        <v>0.4</v>
      </c>
      <c r="E99" s="95">
        <f>(((((E56+E63)/C22)*E22)*D98)*D99)*C24</f>
        <v>21.344964463718068</v>
      </c>
      <c r="F99" s="22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75" customHeight="1" x14ac:dyDescent="0.25">
      <c r="A100" s="145" t="s">
        <v>89</v>
      </c>
      <c r="B100" s="145"/>
      <c r="C100" s="145"/>
      <c r="D100" s="94"/>
      <c r="E100" s="96">
        <f>SUM(E97:E99)</f>
        <v>113.3404098362617</v>
      </c>
      <c r="F100" s="97"/>
      <c r="G100" s="15"/>
      <c r="H100" s="98"/>
      <c r="I100" s="17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75" customHeight="1" x14ac:dyDescent="0.25">
      <c r="A101" s="99"/>
      <c r="B101" s="99"/>
      <c r="C101" s="99"/>
      <c r="D101" s="31"/>
      <c r="E101" s="97"/>
      <c r="F101" s="97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75" customHeight="1" x14ac:dyDescent="0.25">
      <c r="A102" s="11" t="s">
        <v>90</v>
      </c>
      <c r="B102" s="11"/>
      <c r="C102" s="11"/>
      <c r="D102" s="94"/>
      <c r="E102" s="95"/>
      <c r="F102" s="22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75" customHeight="1" x14ac:dyDescent="0.25">
      <c r="A103" s="10" t="s">
        <v>91</v>
      </c>
      <c r="B103" s="10"/>
      <c r="C103" s="10"/>
      <c r="D103" s="36"/>
      <c r="E103" s="95">
        <f>((((E56+E92)/C22)*E22)/B22)*C25</f>
        <v>10.881172779463643</v>
      </c>
      <c r="F103" s="22"/>
      <c r="G103" s="15"/>
      <c r="H103" s="15"/>
      <c r="I103" s="69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75" customHeight="1" x14ac:dyDescent="0.25">
      <c r="A104" s="144" t="s">
        <v>92</v>
      </c>
      <c r="B104" s="144"/>
      <c r="C104" s="144"/>
      <c r="D104" s="38">
        <f>D76</f>
        <v>0.36800000000000005</v>
      </c>
      <c r="E104" s="95">
        <f>E103*D104</f>
        <v>4.0042715828426214</v>
      </c>
      <c r="F104" s="22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75" customHeight="1" x14ac:dyDescent="0.25">
      <c r="A105" s="144" t="s">
        <v>93</v>
      </c>
      <c r="B105" s="144"/>
      <c r="C105" s="144"/>
      <c r="D105" s="36"/>
      <c r="E105" s="22">
        <f>(((((E56+E63)/C22)*E22)*D98)*D99)*C25</f>
        <v>2.3708115921481219</v>
      </c>
      <c r="F105" s="22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75" customHeight="1" x14ac:dyDescent="0.25">
      <c r="A106" s="145" t="s">
        <v>94</v>
      </c>
      <c r="B106" s="145"/>
      <c r="C106" s="145"/>
      <c r="D106" s="36"/>
      <c r="E106" s="96">
        <f>SUM(E103:E105)</f>
        <v>17.256255954454385</v>
      </c>
      <c r="F106" s="97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75" customHeight="1" x14ac:dyDescent="0.25">
      <c r="A107" s="99"/>
      <c r="B107" s="99"/>
      <c r="C107" s="99"/>
      <c r="D107" s="15"/>
      <c r="E107" s="97"/>
      <c r="F107" s="97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75" customHeight="1" x14ac:dyDescent="0.25">
      <c r="A108" s="146" t="s">
        <v>95</v>
      </c>
      <c r="B108" s="146"/>
      <c r="C108" s="146"/>
      <c r="D108" s="36"/>
      <c r="E108" s="92" t="s">
        <v>57</v>
      </c>
      <c r="F108" s="16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75" customHeight="1" x14ac:dyDescent="0.25">
      <c r="A109" s="147" t="s">
        <v>96</v>
      </c>
      <c r="B109" s="147"/>
      <c r="C109" s="147"/>
      <c r="D109" s="36"/>
      <c r="E109" s="100">
        <f>-E63*C26</f>
        <v>-3.6863567276666669</v>
      </c>
      <c r="F109" s="101"/>
      <c r="G109" s="15"/>
      <c r="H109" s="102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75" customHeight="1" x14ac:dyDescent="0.25">
      <c r="A110" s="145" t="s">
        <v>97</v>
      </c>
      <c r="B110" s="145"/>
      <c r="C110" s="145"/>
      <c r="D110" s="64"/>
      <c r="E110" s="103">
        <f>SUM(E109)</f>
        <v>-3.6863567276666669</v>
      </c>
      <c r="F110" s="104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75" customHeight="1" x14ac:dyDescent="0.25">
      <c r="A111" s="105"/>
      <c r="B111" s="106"/>
      <c r="C111" s="107"/>
      <c r="D111" s="64"/>
      <c r="E111" s="103"/>
      <c r="F111" s="104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75" customHeight="1" x14ac:dyDescent="0.25">
      <c r="A112" s="148" t="s">
        <v>98</v>
      </c>
      <c r="B112" s="148"/>
      <c r="C112" s="148"/>
      <c r="D112" s="148"/>
      <c r="E112" s="92" t="s">
        <v>57</v>
      </c>
      <c r="F112" s="16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75" customHeight="1" x14ac:dyDescent="0.25">
      <c r="A113" s="10" t="s">
        <v>85</v>
      </c>
      <c r="B113" s="10"/>
      <c r="C113" s="10"/>
      <c r="D113" s="10"/>
      <c r="E113" s="96">
        <f>E100</f>
        <v>113.3404098362617</v>
      </c>
      <c r="F113" s="97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75" customHeight="1" x14ac:dyDescent="0.25">
      <c r="A114" s="10" t="s">
        <v>90</v>
      </c>
      <c r="B114" s="10"/>
      <c r="C114" s="10"/>
      <c r="D114" s="10"/>
      <c r="E114" s="96">
        <f>E106</f>
        <v>17.256255954454385</v>
      </c>
      <c r="F114" s="97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75" customHeight="1" x14ac:dyDescent="0.25">
      <c r="A115" s="144" t="s">
        <v>95</v>
      </c>
      <c r="B115" s="144"/>
      <c r="C115" s="144"/>
      <c r="D115" s="144"/>
      <c r="E115" s="96">
        <f>E110</f>
        <v>-3.6863567276666669</v>
      </c>
      <c r="F115" s="104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75" customHeight="1" x14ac:dyDescent="0.25">
      <c r="A116" s="4" t="s">
        <v>99</v>
      </c>
      <c r="B116" s="4"/>
      <c r="C116" s="4"/>
      <c r="D116" s="36"/>
      <c r="E116" s="96">
        <f>SUM(E113:E115)</f>
        <v>126.91030906304943</v>
      </c>
      <c r="F116" s="97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75" customHeight="1" x14ac:dyDescent="0.25">
      <c r="A118" s="141" t="s">
        <v>100</v>
      </c>
      <c r="B118" s="141"/>
      <c r="C118" s="141"/>
      <c r="D118" s="141"/>
      <c r="E118" s="141"/>
      <c r="F118" s="16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75" customHeight="1" x14ac:dyDescent="0.25">
      <c r="A119" s="149" t="s">
        <v>101</v>
      </c>
      <c r="B119" s="149"/>
      <c r="C119" s="149"/>
      <c r="D119" s="149"/>
      <c r="E119" s="149"/>
      <c r="F119" s="18"/>
      <c r="G119" s="15"/>
      <c r="H119" s="18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75" customHeight="1" x14ac:dyDescent="0.25">
      <c r="A120" s="150" t="s">
        <v>102</v>
      </c>
      <c r="B120" s="150"/>
      <c r="C120" s="150"/>
      <c r="D120" s="150"/>
      <c r="E120" s="150"/>
      <c r="F120" s="15"/>
      <c r="G120" s="15"/>
      <c r="H120" s="37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" customHeight="1" x14ac:dyDescent="0.25">
      <c r="A121" s="108" t="s">
        <v>7</v>
      </c>
      <c r="B121" s="151" t="s">
        <v>32</v>
      </c>
      <c r="C121" s="151" t="s">
        <v>33</v>
      </c>
      <c r="D121" s="151" t="s">
        <v>103</v>
      </c>
      <c r="E121" s="151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1" customHeight="1" x14ac:dyDescent="0.25">
      <c r="A122" s="109">
        <f>(E56+E92+E100)/D48</f>
        <v>105.84648413141652</v>
      </c>
      <c r="B122" s="151"/>
      <c r="C122" s="151"/>
      <c r="D122" s="108" t="s">
        <v>34</v>
      </c>
      <c r="E122" s="108" t="s">
        <v>35</v>
      </c>
      <c r="F122" s="110" t="s">
        <v>104</v>
      </c>
      <c r="G122" s="15"/>
      <c r="H122" s="15"/>
      <c r="I122" s="37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75" customHeight="1" x14ac:dyDescent="0.25">
      <c r="A123" s="111" t="s">
        <v>36</v>
      </c>
      <c r="B123" s="112">
        <v>1</v>
      </c>
      <c r="C123" s="113">
        <v>15</v>
      </c>
      <c r="D123" s="114">
        <v>0.69040000000000001</v>
      </c>
      <c r="E123" s="115">
        <f t="shared" ref="E123:E134" si="0">(B123*C123)*D123</f>
        <v>10.356</v>
      </c>
      <c r="F123" s="110">
        <f>(A122*E123)/12</f>
        <v>91.345515805412447</v>
      </c>
      <c r="G123" s="15"/>
      <c r="H123" s="15"/>
      <c r="I123" s="116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" customHeight="1" x14ac:dyDescent="0.25">
      <c r="A124" s="117" t="s">
        <v>37</v>
      </c>
      <c r="B124" s="112">
        <v>1</v>
      </c>
      <c r="C124" s="113">
        <v>1</v>
      </c>
      <c r="D124" s="114">
        <v>1</v>
      </c>
      <c r="E124" s="115">
        <f t="shared" si="0"/>
        <v>1</v>
      </c>
      <c r="F124" s="110">
        <f>(A122*E124)/12</f>
        <v>8.8205403442847103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75" customHeight="1" x14ac:dyDescent="0.25">
      <c r="A125" s="117" t="s">
        <v>38</v>
      </c>
      <c r="B125" s="113">
        <v>0.16420000000000001</v>
      </c>
      <c r="C125" s="113">
        <v>15</v>
      </c>
      <c r="D125" s="114">
        <v>0.69040000000000001</v>
      </c>
      <c r="E125" s="115">
        <f t="shared" si="0"/>
        <v>1.7004552000000002</v>
      </c>
      <c r="F125" s="110">
        <f>(A122*E125)/12</f>
        <v>14.998933695248725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75" customHeight="1" x14ac:dyDescent="0.25">
      <c r="A126" s="117" t="s">
        <v>39</v>
      </c>
      <c r="B126" s="112">
        <v>1</v>
      </c>
      <c r="C126" s="113">
        <v>5</v>
      </c>
      <c r="D126" s="114">
        <v>0.69040000000000001</v>
      </c>
      <c r="E126" s="115">
        <f t="shared" si="0"/>
        <v>3.452</v>
      </c>
      <c r="F126" s="110">
        <f>(A122*E126)/12</f>
        <v>30.448505268470814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75" customHeight="1" x14ac:dyDescent="0.25">
      <c r="A127" s="117" t="s">
        <v>40</v>
      </c>
      <c r="B127" s="113">
        <v>0.15310000000000001</v>
      </c>
      <c r="C127" s="113">
        <v>2</v>
      </c>
      <c r="D127" s="114">
        <v>1</v>
      </c>
      <c r="E127" s="115">
        <f t="shared" si="0"/>
        <v>0.30620000000000003</v>
      </c>
      <c r="F127" s="110">
        <f>(A122*E127)/12</f>
        <v>2.7008494534199783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75" customHeight="1" x14ac:dyDescent="0.25">
      <c r="A128" s="117" t="s">
        <v>41</v>
      </c>
      <c r="B128" s="113">
        <v>3.0099999999999998E-2</v>
      </c>
      <c r="C128" s="113">
        <v>2</v>
      </c>
      <c r="D128" s="114">
        <v>0.69040000000000001</v>
      </c>
      <c r="E128" s="115">
        <f t="shared" si="0"/>
        <v>4.1562080000000001E-2</v>
      </c>
      <c r="F128" s="110">
        <f>(A122*E128)/12</f>
        <v>0.36660000343238863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75" customHeight="1" x14ac:dyDescent="0.25">
      <c r="A129" s="117" t="s">
        <v>42</v>
      </c>
      <c r="B129" s="113">
        <v>1.6299999999999999E-2</v>
      </c>
      <c r="C129" s="113">
        <v>3</v>
      </c>
      <c r="D129" s="114">
        <v>1</v>
      </c>
      <c r="E129" s="115">
        <f t="shared" si="0"/>
        <v>4.8899999999999999E-2</v>
      </c>
      <c r="F129" s="110">
        <f>(A122*E129)/12</f>
        <v>0.43132442283552225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75" customHeight="1" x14ac:dyDescent="0.25">
      <c r="A130" s="117" t="s">
        <v>43</v>
      </c>
      <c r="B130" s="112">
        <v>0.02</v>
      </c>
      <c r="C130" s="113">
        <v>1</v>
      </c>
      <c r="D130" s="114">
        <v>1</v>
      </c>
      <c r="E130" s="115">
        <f t="shared" si="0"/>
        <v>0.02</v>
      </c>
      <c r="F130" s="110">
        <f>(A122*E130)/12</f>
        <v>0.17641080688569422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75" customHeight="1" x14ac:dyDescent="0.25">
      <c r="A131" s="117" t="s">
        <v>44</v>
      </c>
      <c r="B131" s="112">
        <v>4.0000000000000001E-3</v>
      </c>
      <c r="C131" s="113">
        <v>1</v>
      </c>
      <c r="D131" s="114">
        <v>1</v>
      </c>
      <c r="E131" s="115">
        <f t="shared" si="0"/>
        <v>4.0000000000000001E-3</v>
      </c>
      <c r="F131" s="110">
        <f>(A122*E131)/12</f>
        <v>3.528216137713884E-2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75" customHeight="1" x14ac:dyDescent="0.25">
      <c r="A132" s="117" t="s">
        <v>45</v>
      </c>
      <c r="B132" s="112">
        <v>4.2000000000000003E-2</v>
      </c>
      <c r="C132" s="113">
        <v>20</v>
      </c>
      <c r="D132" s="114">
        <v>0.69040000000000001</v>
      </c>
      <c r="E132" s="115">
        <f t="shared" si="0"/>
        <v>0.57993600000000012</v>
      </c>
      <c r="F132" s="110">
        <f>(A122*E132)/12</f>
        <v>5.1153488851030984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75" customHeight="1" x14ac:dyDescent="0.25">
      <c r="A133" s="117" t="s">
        <v>46</v>
      </c>
      <c r="B133" s="113">
        <v>3.8E-3</v>
      </c>
      <c r="C133" s="113">
        <v>180</v>
      </c>
      <c r="D133" s="114">
        <v>0.69040000000000001</v>
      </c>
      <c r="E133" s="115">
        <f t="shared" si="0"/>
        <v>0.47223360000000003</v>
      </c>
      <c r="F133" s="110">
        <f>(A122*E133)/12</f>
        <v>4.1653555207268083</v>
      </c>
      <c r="G133" s="15"/>
      <c r="H133" s="118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75" customHeight="1" x14ac:dyDescent="0.25">
      <c r="A134" s="117" t="s">
        <v>47</v>
      </c>
      <c r="B134" s="113">
        <v>2.9999999999999997E-4</v>
      </c>
      <c r="C134" s="113">
        <v>6</v>
      </c>
      <c r="D134" s="114">
        <v>1</v>
      </c>
      <c r="E134" s="115">
        <f t="shared" si="0"/>
        <v>1.8E-3</v>
      </c>
      <c r="F134" s="110">
        <f>(A122*E134)/12</f>
        <v>1.5876972619712475E-2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75" customHeight="1" x14ac:dyDescent="0.25">
      <c r="A135" s="152" t="s">
        <v>48</v>
      </c>
      <c r="B135" s="152"/>
      <c r="C135" s="152"/>
      <c r="D135" s="152"/>
      <c r="E135" s="119">
        <f>SUM(E123:E134)</f>
        <v>17.983086879999998</v>
      </c>
      <c r="F135" s="120">
        <f>SUM(F123:F134)</f>
        <v>158.620543339817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75" customHeight="1" x14ac:dyDescent="0.25">
      <c r="A136" s="153" t="s">
        <v>105</v>
      </c>
      <c r="B136" s="153"/>
      <c r="C136" s="153"/>
      <c r="D136" s="153"/>
      <c r="E136" s="153"/>
      <c r="F136" s="16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75" customHeight="1" x14ac:dyDescent="0.25">
      <c r="A137" s="154" t="s">
        <v>106</v>
      </c>
      <c r="B137" s="154"/>
      <c r="C137" s="154"/>
      <c r="D137" s="154"/>
      <c r="E137" s="122">
        <f>'MÓDULO 5 - INSUMOS DIVERSOS'!E58</f>
        <v>266.55096166666664</v>
      </c>
      <c r="F137" s="91"/>
      <c r="G137" s="15"/>
      <c r="H137" s="15"/>
      <c r="I137" s="123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75" customHeight="1" x14ac:dyDescent="0.25">
      <c r="A138" s="87"/>
      <c r="B138" s="87"/>
      <c r="C138" s="87"/>
      <c r="D138" s="87"/>
      <c r="E138" s="91"/>
      <c r="F138" s="91"/>
      <c r="G138" s="15"/>
      <c r="H138" s="15"/>
      <c r="I138" s="123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75" customHeight="1" x14ac:dyDescent="0.25">
      <c r="A139" s="87"/>
      <c r="B139" s="87"/>
      <c r="C139" s="87"/>
      <c r="D139" s="87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75" customHeight="1" x14ac:dyDescent="0.25">
      <c r="A140" s="141" t="s">
        <v>107</v>
      </c>
      <c r="B140" s="141"/>
      <c r="C140" s="141"/>
      <c r="D140" s="141"/>
      <c r="E140" s="24" t="s">
        <v>57</v>
      </c>
      <c r="F140" s="16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75" customHeight="1" x14ac:dyDescent="0.25">
      <c r="A141" s="10" t="s">
        <v>108</v>
      </c>
      <c r="B141" s="10"/>
      <c r="C141" s="10"/>
      <c r="D141" s="10"/>
      <c r="E141" s="88">
        <f>E56</f>
        <v>1077.2090909090909</v>
      </c>
      <c r="F141" s="89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75" customHeight="1" x14ac:dyDescent="0.25">
      <c r="A142" s="10" t="s">
        <v>109</v>
      </c>
      <c r="B142" s="10"/>
      <c r="C142" s="10"/>
      <c r="D142" s="10"/>
      <c r="E142" s="88">
        <f>E92</f>
        <v>1032.2266660143941</v>
      </c>
      <c r="F142" s="89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75" customHeight="1" x14ac:dyDescent="0.25">
      <c r="A143" s="10" t="s">
        <v>110</v>
      </c>
      <c r="B143" s="10"/>
      <c r="C143" s="10"/>
      <c r="D143" s="10"/>
      <c r="E143" s="88">
        <f>E116</f>
        <v>126.91030906304943</v>
      </c>
      <c r="F143" s="89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75" customHeight="1" x14ac:dyDescent="0.25">
      <c r="A144" s="10" t="s">
        <v>111</v>
      </c>
      <c r="B144" s="10"/>
      <c r="C144" s="10"/>
      <c r="D144" s="10"/>
      <c r="E144" s="88">
        <f>F135</f>
        <v>158.620543339817</v>
      </c>
      <c r="F144" s="89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75" customHeight="1" x14ac:dyDescent="0.25">
      <c r="A145" s="10" t="s">
        <v>112</v>
      </c>
      <c r="B145" s="10"/>
      <c r="C145" s="10"/>
      <c r="D145" s="10"/>
      <c r="E145" s="88">
        <f>E137</f>
        <v>266.55096166666664</v>
      </c>
      <c r="F145" s="89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75" customHeight="1" x14ac:dyDescent="0.25">
      <c r="A146" s="4" t="s">
        <v>106</v>
      </c>
      <c r="B146" s="4"/>
      <c r="C146" s="4"/>
      <c r="D146" s="4"/>
      <c r="E146" s="90">
        <f>SUM(E141:E145)</f>
        <v>2661.5175709930181</v>
      </c>
      <c r="F146" s="91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75" customHeight="1" x14ac:dyDescent="0.25">
      <c r="A148" s="141" t="s">
        <v>113</v>
      </c>
      <c r="B148" s="141"/>
      <c r="C148" s="141"/>
      <c r="D148" s="141"/>
      <c r="E148" s="141"/>
      <c r="F148" s="16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75" customHeight="1" x14ac:dyDescent="0.25">
      <c r="A149" s="10"/>
      <c r="B149" s="10"/>
      <c r="C149" s="24" t="s">
        <v>114</v>
      </c>
      <c r="D149" s="24" t="s">
        <v>115</v>
      </c>
      <c r="E149" s="24" t="s">
        <v>57</v>
      </c>
      <c r="F149" s="16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75" customHeight="1" x14ac:dyDescent="0.25">
      <c r="A150" s="10" t="s">
        <v>116</v>
      </c>
      <c r="B150" s="10"/>
      <c r="C150" s="73">
        <f>E146</f>
        <v>2661.5175709930181</v>
      </c>
      <c r="D150" s="38">
        <v>0.1</v>
      </c>
      <c r="E150" s="73">
        <f>C150*D150</f>
        <v>266.15175709930185</v>
      </c>
      <c r="F150" s="37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75" customHeight="1" x14ac:dyDescent="0.25">
      <c r="A151" s="10" t="s">
        <v>117</v>
      </c>
      <c r="B151" s="10"/>
      <c r="C151" s="73">
        <f>E146+E150</f>
        <v>2927.66932809232</v>
      </c>
      <c r="D151" s="38">
        <v>0.1</v>
      </c>
      <c r="E151" s="73">
        <f>C151*D151</f>
        <v>292.766932809232</v>
      </c>
      <c r="F151" s="37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75" customHeight="1" x14ac:dyDescent="0.25">
      <c r="A152" s="32"/>
      <c r="B152" s="124"/>
      <c r="C152" s="124"/>
      <c r="D152" s="124"/>
      <c r="E152" s="125"/>
      <c r="F152" s="37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75" customHeight="1" x14ac:dyDescent="0.25">
      <c r="A153" s="11" t="s">
        <v>118</v>
      </c>
      <c r="B153" s="11"/>
      <c r="C153" s="11"/>
      <c r="D153" s="11"/>
      <c r="E153" s="11"/>
      <c r="F153" s="18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75" customHeight="1" x14ac:dyDescent="0.25">
      <c r="A154" s="10" t="s">
        <v>119</v>
      </c>
      <c r="B154" s="10"/>
      <c r="C154" s="88">
        <f>(C151+E151)/((100-6.65)/100)</f>
        <v>3449.8513775056799</v>
      </c>
      <c r="D154" s="38">
        <v>6.4999999999999997E-3</v>
      </c>
      <c r="E154" s="95">
        <f>C154*D154</f>
        <v>22.424033953786918</v>
      </c>
      <c r="F154" s="22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75" customHeight="1" x14ac:dyDescent="0.25">
      <c r="A155" s="10" t="s">
        <v>120</v>
      </c>
      <c r="B155" s="10"/>
      <c r="C155" s="88">
        <f>(C151+E151)/((100-6.65)/100)</f>
        <v>3449.8513775056799</v>
      </c>
      <c r="D155" s="38">
        <v>0.03</v>
      </c>
      <c r="E155" s="95">
        <f>C155*D155</f>
        <v>103.49554132517039</v>
      </c>
      <c r="F155" s="22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75" customHeight="1" x14ac:dyDescent="0.25">
      <c r="A156" s="10" t="s">
        <v>121</v>
      </c>
      <c r="B156" s="10"/>
      <c r="C156" s="88">
        <f>(C151+E151)/((100-6.65)/100)</f>
        <v>3449.8513775056799</v>
      </c>
      <c r="D156" s="38">
        <v>0.03</v>
      </c>
      <c r="E156" s="95">
        <f>C156*D156</f>
        <v>103.49554132517039</v>
      </c>
      <c r="F156" s="22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75" customHeight="1" x14ac:dyDescent="0.25">
      <c r="A157" s="4" t="s">
        <v>122</v>
      </c>
      <c r="B157" s="4"/>
      <c r="C157" s="4"/>
      <c r="D157" s="80">
        <f>SUM(D154:D156)</f>
        <v>6.6500000000000004E-2</v>
      </c>
      <c r="E157" s="90">
        <f>SUM(E154:E156)</f>
        <v>229.41511660412772</v>
      </c>
      <c r="F157" s="91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75" customHeight="1" x14ac:dyDescent="0.25">
      <c r="A158" s="155" t="s">
        <v>123</v>
      </c>
      <c r="B158" s="155"/>
      <c r="C158" s="155"/>
      <c r="D158" s="127">
        <f>D150+D151+D157</f>
        <v>0.26650000000000001</v>
      </c>
      <c r="E158" s="81">
        <f>E150+E151+E157</f>
        <v>788.33380651266157</v>
      </c>
      <c r="F158" s="82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75" customHeight="1" x14ac:dyDescent="0.25">
      <c r="A160" s="156" t="s">
        <v>124</v>
      </c>
      <c r="B160" s="156"/>
      <c r="C160" s="156"/>
      <c r="D160" s="156"/>
      <c r="E160" s="92" t="s">
        <v>57</v>
      </c>
      <c r="F160" s="16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75" customHeight="1" x14ac:dyDescent="0.25">
      <c r="A161" s="10" t="s">
        <v>108</v>
      </c>
      <c r="B161" s="10"/>
      <c r="C161" s="10"/>
      <c r="D161" s="10"/>
      <c r="E161" s="88">
        <f>E56</f>
        <v>1077.2090909090909</v>
      </c>
      <c r="F161" s="89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75" customHeight="1" x14ac:dyDescent="0.25">
      <c r="A162" s="10" t="s">
        <v>109</v>
      </c>
      <c r="B162" s="10"/>
      <c r="C162" s="10"/>
      <c r="D162" s="10"/>
      <c r="E162" s="88">
        <f>E92</f>
        <v>1032.2266660143941</v>
      </c>
      <c r="F162" s="89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75" customHeight="1" x14ac:dyDescent="0.25">
      <c r="A163" s="10" t="s">
        <v>110</v>
      </c>
      <c r="B163" s="10"/>
      <c r="C163" s="10"/>
      <c r="D163" s="10"/>
      <c r="E163" s="88">
        <f>E116</f>
        <v>126.91030906304943</v>
      </c>
      <c r="F163" s="89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75" customHeight="1" x14ac:dyDescent="0.25">
      <c r="A164" s="10" t="s">
        <v>111</v>
      </c>
      <c r="B164" s="10"/>
      <c r="C164" s="10"/>
      <c r="D164" s="10"/>
      <c r="E164" s="88">
        <f>E144</f>
        <v>158.620543339817</v>
      </c>
      <c r="F164" s="89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75" customHeight="1" x14ac:dyDescent="0.25">
      <c r="A165" s="10" t="s">
        <v>112</v>
      </c>
      <c r="B165" s="10"/>
      <c r="C165" s="10"/>
      <c r="D165" s="10"/>
      <c r="E165" s="88">
        <f>E145</f>
        <v>266.55096166666664</v>
      </c>
      <c r="F165" s="89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75" customHeight="1" x14ac:dyDescent="0.25">
      <c r="A166" s="10" t="s">
        <v>125</v>
      </c>
      <c r="B166" s="10"/>
      <c r="C166" s="10"/>
      <c r="D166" s="10"/>
      <c r="E166" s="78">
        <f>E158</f>
        <v>788.33380651266157</v>
      </c>
      <c r="F166" s="79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75" customHeight="1" x14ac:dyDescent="0.25">
      <c r="A167" s="4" t="s">
        <v>126</v>
      </c>
      <c r="B167" s="4"/>
      <c r="C167" s="4"/>
      <c r="D167" s="4"/>
      <c r="E167" s="90">
        <f>SUM(E161:E166)</f>
        <v>3449.8513775056799</v>
      </c>
      <c r="F167" s="128"/>
      <c r="G167" s="69"/>
      <c r="H167" s="101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5.75" customHeight="1" x14ac:dyDescent="0.25">
      <c r="A168" s="129"/>
      <c r="B168" s="129"/>
      <c r="C168" s="129"/>
      <c r="D168" s="129"/>
      <c r="E168" s="128"/>
      <c r="F168" s="128"/>
      <c r="G168" s="69"/>
      <c r="H168" s="101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5.75" customHeight="1" x14ac:dyDescent="0.25">
      <c r="A169" s="126" t="s">
        <v>127</v>
      </c>
      <c r="B169" s="130"/>
      <c r="C169" s="130"/>
      <c r="D169" s="130"/>
      <c r="E169" s="131">
        <f>E167/B54</f>
        <v>17.2492568875284</v>
      </c>
      <c r="F169" s="128"/>
      <c r="G169" s="15"/>
      <c r="H169" s="22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</sheetData>
  <mergeCells count="125">
    <mergeCell ref="A163:D163"/>
    <mergeCell ref="A164:D164"/>
    <mergeCell ref="A165:D165"/>
    <mergeCell ref="A166:D166"/>
    <mergeCell ref="A167:D167"/>
    <mergeCell ref="A153:E153"/>
    <mergeCell ref="A154:B154"/>
    <mergeCell ref="A155:B155"/>
    <mergeCell ref="A156:B156"/>
    <mergeCell ref="A157:C157"/>
    <mergeCell ref="A158:C158"/>
    <mergeCell ref="A160:D160"/>
    <mergeCell ref="A161:D161"/>
    <mergeCell ref="A162:D162"/>
    <mergeCell ref="A142:D142"/>
    <mergeCell ref="A143:D143"/>
    <mergeCell ref="A144:D144"/>
    <mergeCell ref="A145:D145"/>
    <mergeCell ref="A146:D146"/>
    <mergeCell ref="A148:E148"/>
    <mergeCell ref="A149:B149"/>
    <mergeCell ref="A150:B150"/>
    <mergeCell ref="A151:B151"/>
    <mergeCell ref="A120:E120"/>
    <mergeCell ref="B121:B122"/>
    <mergeCell ref="C121:C122"/>
    <mergeCell ref="D121:E121"/>
    <mergeCell ref="A135:D135"/>
    <mergeCell ref="A136:E136"/>
    <mergeCell ref="A137:D137"/>
    <mergeCell ref="A140:D140"/>
    <mergeCell ref="A141:D141"/>
    <mergeCell ref="A109:C109"/>
    <mergeCell ref="A110:C110"/>
    <mergeCell ref="A112:D112"/>
    <mergeCell ref="A113:D113"/>
    <mergeCell ref="A114:D114"/>
    <mergeCell ref="A115:D115"/>
    <mergeCell ref="A116:C116"/>
    <mergeCell ref="A118:E118"/>
    <mergeCell ref="A119:E119"/>
    <mergeCell ref="A98:C98"/>
    <mergeCell ref="A99:C99"/>
    <mergeCell ref="A100:C100"/>
    <mergeCell ref="A102:C102"/>
    <mergeCell ref="A103:C103"/>
    <mergeCell ref="A104:C104"/>
    <mergeCell ref="A105:C105"/>
    <mergeCell ref="A106:C106"/>
    <mergeCell ref="A108:C108"/>
    <mergeCell ref="A87:E87"/>
    <mergeCell ref="A88:D88"/>
    <mergeCell ref="A89:D89"/>
    <mergeCell ref="A90:D90"/>
    <mergeCell ref="A91:D91"/>
    <mergeCell ref="A92:D92"/>
    <mergeCell ref="A94:E94"/>
    <mergeCell ref="A96:C96"/>
    <mergeCell ref="A97:C97"/>
    <mergeCell ref="A76:C76"/>
    <mergeCell ref="A78:E78"/>
    <mergeCell ref="A79:D79"/>
    <mergeCell ref="A80:D80"/>
    <mergeCell ref="A81:D81"/>
    <mergeCell ref="A82:D82"/>
    <mergeCell ref="A83:D83"/>
    <mergeCell ref="A84:D84"/>
    <mergeCell ref="A85:D85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56:D56"/>
    <mergeCell ref="A58:E58"/>
    <mergeCell ref="A59:E59"/>
    <mergeCell ref="A60:C60"/>
    <mergeCell ref="A61:C61"/>
    <mergeCell ref="A62:C62"/>
    <mergeCell ref="A63:D63"/>
    <mergeCell ref="A65:E65"/>
    <mergeCell ref="A66:B66"/>
    <mergeCell ref="A44:D44"/>
    <mergeCell ref="A46:C46"/>
    <mergeCell ref="A47:C47"/>
    <mergeCell ref="A48:C48"/>
    <mergeCell ref="I48:L48"/>
    <mergeCell ref="A49:C49"/>
    <mergeCell ref="A51:E51"/>
    <mergeCell ref="A53:E53"/>
    <mergeCell ref="A55:C55"/>
    <mergeCell ref="A15:B15"/>
    <mergeCell ref="A16:B16"/>
    <mergeCell ref="A19:B19"/>
    <mergeCell ref="A21:B21"/>
    <mergeCell ref="A23:C23"/>
    <mergeCell ref="A26:B26"/>
    <mergeCell ref="A29:E29"/>
    <mergeCell ref="A30:A31"/>
    <mergeCell ref="B30:B31"/>
    <mergeCell ref="C30:C31"/>
    <mergeCell ref="D30:E30"/>
    <mergeCell ref="A8:B8"/>
    <mergeCell ref="C8:E8"/>
    <mergeCell ref="A9:B9"/>
    <mergeCell ref="C9:E9"/>
    <mergeCell ref="A10:B10"/>
    <mergeCell ref="C10:E10"/>
    <mergeCell ref="C11:E11"/>
    <mergeCell ref="A13:B13"/>
    <mergeCell ref="A14:B14"/>
    <mergeCell ref="A1:E1"/>
    <mergeCell ref="A2:E2"/>
    <mergeCell ref="B3:D3"/>
    <mergeCell ref="A4:E4"/>
    <mergeCell ref="A5:B5"/>
    <mergeCell ref="C5:E5"/>
    <mergeCell ref="A6:B6"/>
    <mergeCell ref="C6:E6"/>
    <mergeCell ref="A7:B7"/>
    <mergeCell ref="C7:E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3"/>
  <sheetViews>
    <sheetView zoomScaleNormal="100" workbookViewId="0"/>
  </sheetViews>
  <sheetFormatPr defaultColWidth="12.625" defaultRowHeight="14.25" x14ac:dyDescent="0.2"/>
  <cols>
    <col min="1" max="1" width="29.625" customWidth="1"/>
    <col min="2" max="2" width="10.125" customWidth="1"/>
    <col min="3" max="3" width="10.625" customWidth="1"/>
    <col min="4" max="4" width="9.5" customWidth="1"/>
    <col min="5" max="5" width="9.75" customWidth="1"/>
    <col min="6" max="23" width="7.625" customWidth="1"/>
  </cols>
  <sheetData>
    <row r="1" spans="1:23" ht="15" x14ac:dyDescent="0.25">
      <c r="A1" s="153" t="s">
        <v>105</v>
      </c>
      <c r="B1" s="153"/>
      <c r="C1" s="153"/>
      <c r="D1" s="153"/>
      <c r="E1" s="153"/>
    </row>
    <row r="2" spans="1:23" ht="15" x14ac:dyDescent="0.25">
      <c r="A2" s="157" t="s">
        <v>128</v>
      </c>
      <c r="B2" s="157"/>
      <c r="C2" s="157"/>
      <c r="D2" s="157"/>
      <c r="E2" s="132"/>
    </row>
    <row r="3" spans="1:23" ht="15" x14ac:dyDescent="0.25">
      <c r="A3" s="133" t="s">
        <v>129</v>
      </c>
      <c r="B3" s="133" t="s">
        <v>130</v>
      </c>
      <c r="C3" s="133" t="s">
        <v>131</v>
      </c>
      <c r="D3" s="133" t="s">
        <v>132</v>
      </c>
      <c r="E3" s="121" t="s">
        <v>57</v>
      </c>
    </row>
    <row r="4" spans="1:23" ht="21.75" customHeight="1" x14ac:dyDescent="0.25">
      <c r="A4" s="134" t="s">
        <v>133</v>
      </c>
      <c r="B4" s="135">
        <v>0.5</v>
      </c>
      <c r="C4" s="136">
        <v>24.2</v>
      </c>
      <c r="D4" s="137">
        <f t="shared" ref="D4:D35" si="0">B4*C4</f>
        <v>12.1</v>
      </c>
      <c r="E4" s="138">
        <f t="shared" ref="E4:E35" si="1">D4/12</f>
        <v>1.0083333333333333</v>
      </c>
    </row>
    <row r="5" spans="1:23" ht="21" customHeight="1" x14ac:dyDescent="0.25">
      <c r="A5" s="134" t="s">
        <v>134</v>
      </c>
      <c r="B5" s="135">
        <v>0.5</v>
      </c>
      <c r="C5" s="136">
        <v>30.5</v>
      </c>
      <c r="D5" s="137">
        <f t="shared" si="0"/>
        <v>15.25</v>
      </c>
      <c r="E5" s="138">
        <f t="shared" si="1"/>
        <v>1.2708333333333333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9.5" customHeight="1" x14ac:dyDescent="0.25">
      <c r="A6" s="134" t="s">
        <v>135</v>
      </c>
      <c r="B6" s="135">
        <v>0.5</v>
      </c>
      <c r="C6" s="136">
        <v>42.33</v>
      </c>
      <c r="D6" s="137">
        <f t="shared" si="0"/>
        <v>21.164999999999999</v>
      </c>
      <c r="E6" s="138">
        <f t="shared" si="1"/>
        <v>1.7637499999999999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38.25" customHeight="1" x14ac:dyDescent="0.25">
      <c r="A7" s="134" t="s">
        <v>136</v>
      </c>
      <c r="B7" s="135">
        <v>0.5</v>
      </c>
      <c r="C7" s="136">
        <v>108.74</v>
      </c>
      <c r="D7" s="137">
        <f t="shared" si="0"/>
        <v>54.37</v>
      </c>
      <c r="E7" s="138">
        <f t="shared" si="1"/>
        <v>4.5308333333333328</v>
      </c>
    </row>
    <row r="8" spans="1:23" ht="20.25" customHeight="1" x14ac:dyDescent="0.25">
      <c r="A8" s="134" t="s">
        <v>137</v>
      </c>
      <c r="B8" s="135">
        <v>0.5</v>
      </c>
      <c r="C8" s="136">
        <v>138</v>
      </c>
      <c r="D8" s="137">
        <f t="shared" si="0"/>
        <v>69</v>
      </c>
      <c r="E8" s="138">
        <f t="shared" si="1"/>
        <v>5.75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27" customHeight="1" x14ac:dyDescent="0.25">
      <c r="A9" s="134" t="s">
        <v>138</v>
      </c>
      <c r="B9" s="135">
        <v>0.5</v>
      </c>
      <c r="C9" s="136">
        <v>41.97</v>
      </c>
      <c r="D9" s="137">
        <f t="shared" si="0"/>
        <v>20.984999999999999</v>
      </c>
      <c r="E9" s="138">
        <f t="shared" si="1"/>
        <v>1.74875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33.75" customHeight="1" x14ac:dyDescent="0.25">
      <c r="A10" s="134" t="s">
        <v>139</v>
      </c>
      <c r="B10" s="135">
        <v>0.5</v>
      </c>
      <c r="C10" s="136">
        <v>45.77</v>
      </c>
      <c r="D10" s="137">
        <f t="shared" si="0"/>
        <v>22.885000000000002</v>
      </c>
      <c r="E10" s="138">
        <f t="shared" si="1"/>
        <v>1.9070833333333335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29.25" customHeight="1" x14ac:dyDescent="0.25">
      <c r="A11" s="134" t="s">
        <v>140</v>
      </c>
      <c r="B11" s="135">
        <v>0.5</v>
      </c>
      <c r="C11" s="136">
        <v>21.37</v>
      </c>
      <c r="D11" s="137">
        <f t="shared" si="0"/>
        <v>10.685</v>
      </c>
      <c r="E11" s="138">
        <f t="shared" si="1"/>
        <v>0.89041666666666675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33" customHeight="1" x14ac:dyDescent="0.25">
      <c r="A12" s="134" t="s">
        <v>141</v>
      </c>
      <c r="B12" s="135">
        <v>0.5</v>
      </c>
      <c r="C12" s="136">
        <v>15.85</v>
      </c>
      <c r="D12" s="137">
        <f t="shared" si="0"/>
        <v>7.9249999999999998</v>
      </c>
      <c r="E12" s="138">
        <f t="shared" si="1"/>
        <v>0.66041666666666665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23.25" customHeight="1" x14ac:dyDescent="0.25">
      <c r="A13" s="134" t="s">
        <v>142</v>
      </c>
      <c r="B13" s="135">
        <v>0.5</v>
      </c>
      <c r="C13" s="136">
        <v>405.32</v>
      </c>
      <c r="D13" s="137">
        <f t="shared" si="0"/>
        <v>202.66</v>
      </c>
      <c r="E13" s="138">
        <f t="shared" si="1"/>
        <v>16.888333333333332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36" customHeight="1" x14ac:dyDescent="0.25">
      <c r="A14" s="134" t="s">
        <v>143</v>
      </c>
      <c r="B14" s="135">
        <v>0.5</v>
      </c>
      <c r="C14" s="136">
        <v>8.77</v>
      </c>
      <c r="D14" s="137">
        <f t="shared" si="0"/>
        <v>4.3849999999999998</v>
      </c>
      <c r="E14" s="138">
        <f t="shared" si="1"/>
        <v>0.36541666666666667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30.75" customHeight="1" x14ac:dyDescent="0.25">
      <c r="A15" s="134" t="s">
        <v>144</v>
      </c>
      <c r="B15" s="135">
        <v>0.5</v>
      </c>
      <c r="C15" s="136">
        <v>89.13</v>
      </c>
      <c r="D15" s="137">
        <f t="shared" si="0"/>
        <v>44.564999999999998</v>
      </c>
      <c r="E15" s="138">
        <f t="shared" si="1"/>
        <v>3.7137499999999997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27" customHeight="1" x14ac:dyDescent="0.25">
      <c r="A16" s="134" t="s">
        <v>145</v>
      </c>
      <c r="B16" s="135">
        <v>0.5</v>
      </c>
      <c r="C16" s="136">
        <v>35.93</v>
      </c>
      <c r="D16" s="137">
        <f t="shared" si="0"/>
        <v>17.965</v>
      </c>
      <c r="E16" s="138">
        <f t="shared" si="1"/>
        <v>1.4970833333333333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21.75" customHeight="1" x14ac:dyDescent="0.25">
      <c r="A17" s="134" t="s">
        <v>146</v>
      </c>
      <c r="B17" s="135">
        <v>0.5</v>
      </c>
      <c r="C17" s="136">
        <v>6.23</v>
      </c>
      <c r="D17" s="137">
        <f t="shared" si="0"/>
        <v>3.1150000000000002</v>
      </c>
      <c r="E17" s="138">
        <f t="shared" si="1"/>
        <v>0.25958333333333333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31.5" customHeight="1" x14ac:dyDescent="0.25">
      <c r="A18" s="134" t="s">
        <v>147</v>
      </c>
      <c r="B18" s="135">
        <v>0.5</v>
      </c>
      <c r="C18" s="136">
        <v>27.52</v>
      </c>
      <c r="D18" s="137">
        <f t="shared" si="0"/>
        <v>13.76</v>
      </c>
      <c r="E18" s="138">
        <f t="shared" si="1"/>
        <v>1.1466666666666667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29.25" customHeight="1" x14ac:dyDescent="0.25">
      <c r="A19" s="134" t="s">
        <v>148</v>
      </c>
      <c r="B19" s="135">
        <v>0.5</v>
      </c>
      <c r="C19" s="136">
        <v>29.75</v>
      </c>
      <c r="D19" s="137">
        <f t="shared" si="0"/>
        <v>14.875</v>
      </c>
      <c r="E19" s="138">
        <f t="shared" si="1"/>
        <v>1.2395833333333333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32.25" customHeight="1" x14ac:dyDescent="0.25">
      <c r="A20" s="134" t="s">
        <v>149</v>
      </c>
      <c r="B20" s="135">
        <v>0.5</v>
      </c>
      <c r="C20" s="136">
        <v>244.82</v>
      </c>
      <c r="D20" s="137">
        <f t="shared" si="0"/>
        <v>122.41</v>
      </c>
      <c r="E20" s="138">
        <f t="shared" si="1"/>
        <v>10.200833333333334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30.75" customHeight="1" x14ac:dyDescent="0.25">
      <c r="A21" s="134" t="s">
        <v>150</v>
      </c>
      <c r="B21" s="135">
        <v>0.5</v>
      </c>
      <c r="C21" s="136">
        <v>91.57</v>
      </c>
      <c r="D21" s="137">
        <f t="shared" si="0"/>
        <v>45.784999999999997</v>
      </c>
      <c r="E21" s="138">
        <f t="shared" si="1"/>
        <v>3.8154166666666662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30.75" customHeight="1" x14ac:dyDescent="0.25">
      <c r="A22" s="134" t="s">
        <v>151</v>
      </c>
      <c r="B22" s="135">
        <v>0.5</v>
      </c>
      <c r="C22" s="136">
        <v>14.2</v>
      </c>
      <c r="D22" s="137">
        <f t="shared" si="0"/>
        <v>7.1</v>
      </c>
      <c r="E22" s="138">
        <f t="shared" si="1"/>
        <v>0.59166666666666667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0" customHeight="1" x14ac:dyDescent="0.25">
      <c r="A23" s="134" t="s">
        <v>152</v>
      </c>
      <c r="B23" s="135">
        <v>0.5</v>
      </c>
      <c r="C23" s="136">
        <v>58.89</v>
      </c>
      <c r="D23" s="137">
        <f t="shared" si="0"/>
        <v>29.445</v>
      </c>
      <c r="E23" s="138">
        <f t="shared" si="1"/>
        <v>2.4537499999999999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32.25" customHeight="1" x14ac:dyDescent="0.25">
      <c r="A24" s="134" t="s">
        <v>153</v>
      </c>
      <c r="B24" s="59">
        <v>0.33300000000000002</v>
      </c>
      <c r="C24" s="136">
        <v>685.53</v>
      </c>
      <c r="D24" s="137">
        <f t="shared" si="0"/>
        <v>228.28148999999999</v>
      </c>
      <c r="E24" s="138">
        <f t="shared" si="1"/>
        <v>19.023457499999999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27" customHeight="1" x14ac:dyDescent="0.25">
      <c r="A25" s="134" t="s">
        <v>154</v>
      </c>
      <c r="B25" s="59">
        <v>0.33300000000000002</v>
      </c>
      <c r="C25" s="136">
        <v>342.7</v>
      </c>
      <c r="D25" s="137">
        <f t="shared" si="0"/>
        <v>114.1191</v>
      </c>
      <c r="E25" s="138">
        <f t="shared" si="1"/>
        <v>9.5099250000000008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30" customHeight="1" x14ac:dyDescent="0.25">
      <c r="A26" s="134" t="s">
        <v>155</v>
      </c>
      <c r="B26" s="59">
        <v>0.5</v>
      </c>
      <c r="C26" s="136">
        <v>12.38</v>
      </c>
      <c r="D26" s="137">
        <f t="shared" si="0"/>
        <v>6.19</v>
      </c>
      <c r="E26" s="138">
        <f t="shared" si="1"/>
        <v>0.51583333333333337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0" customHeight="1" x14ac:dyDescent="0.25">
      <c r="A27" s="134" t="s">
        <v>156</v>
      </c>
      <c r="B27" s="139">
        <v>0.5</v>
      </c>
      <c r="C27" s="136">
        <v>17.63</v>
      </c>
      <c r="D27" s="137">
        <f t="shared" si="0"/>
        <v>8.8149999999999995</v>
      </c>
      <c r="E27" s="138">
        <f t="shared" si="1"/>
        <v>0.73458333333333325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20.25" customHeight="1" x14ac:dyDescent="0.25">
      <c r="A28" s="134" t="s">
        <v>157</v>
      </c>
      <c r="B28" s="139">
        <v>0.5</v>
      </c>
      <c r="C28" s="136">
        <v>18.07</v>
      </c>
      <c r="D28" s="137">
        <f t="shared" si="0"/>
        <v>9.0350000000000001</v>
      </c>
      <c r="E28" s="138">
        <f t="shared" si="1"/>
        <v>0.75291666666666668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20.25" customHeight="1" x14ac:dyDescent="0.25">
      <c r="A29" s="134" t="s">
        <v>158</v>
      </c>
      <c r="B29" s="59">
        <v>0.33300000000000002</v>
      </c>
      <c r="C29" s="136">
        <v>494.97</v>
      </c>
      <c r="D29" s="137">
        <f t="shared" si="0"/>
        <v>164.82501000000002</v>
      </c>
      <c r="E29" s="138">
        <f t="shared" si="1"/>
        <v>13.735417500000002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0" customHeight="1" x14ac:dyDescent="0.25">
      <c r="A30" s="134" t="s">
        <v>159</v>
      </c>
      <c r="B30" s="59">
        <v>0.33300000000000002</v>
      </c>
      <c r="C30" s="136">
        <v>256.66000000000003</v>
      </c>
      <c r="D30" s="137">
        <f t="shared" si="0"/>
        <v>85.467780000000019</v>
      </c>
      <c r="E30" s="138">
        <f t="shared" si="1"/>
        <v>7.1223150000000013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20.25" customHeight="1" x14ac:dyDescent="0.25">
      <c r="A31" s="134" t="s">
        <v>160</v>
      </c>
      <c r="B31" s="59">
        <v>3</v>
      </c>
      <c r="C31" s="136">
        <v>3.25</v>
      </c>
      <c r="D31" s="137">
        <f t="shared" si="0"/>
        <v>9.75</v>
      </c>
      <c r="E31" s="138">
        <f t="shared" si="1"/>
        <v>0.8125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32.25" customHeight="1" x14ac:dyDescent="0.25">
      <c r="A32" s="134" t="s">
        <v>161</v>
      </c>
      <c r="B32" s="59">
        <v>0.33300000000000002</v>
      </c>
      <c r="C32" s="136">
        <v>692.67</v>
      </c>
      <c r="D32" s="137">
        <f t="shared" si="0"/>
        <v>230.65911</v>
      </c>
      <c r="E32" s="138">
        <f t="shared" si="1"/>
        <v>19.2215925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33.75" customHeight="1" x14ac:dyDescent="0.25">
      <c r="A33" s="134" t="s">
        <v>162</v>
      </c>
      <c r="B33" s="59">
        <v>0.33300000000000002</v>
      </c>
      <c r="C33" s="136">
        <v>570.03</v>
      </c>
      <c r="D33" s="137">
        <f t="shared" si="0"/>
        <v>189.81998999999999</v>
      </c>
      <c r="E33" s="138">
        <f t="shared" si="1"/>
        <v>15.818332499999999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33.75" customHeight="1" x14ac:dyDescent="0.25">
      <c r="A34" s="134" t="s">
        <v>163</v>
      </c>
      <c r="B34" s="59">
        <v>0.33300000000000002</v>
      </c>
      <c r="C34" s="136">
        <v>200.57</v>
      </c>
      <c r="D34" s="137">
        <f t="shared" si="0"/>
        <v>66.789810000000003</v>
      </c>
      <c r="E34" s="138">
        <f t="shared" si="1"/>
        <v>5.5658175000000005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3.75" customHeight="1" x14ac:dyDescent="0.25">
      <c r="A35" s="134" t="s">
        <v>164</v>
      </c>
      <c r="B35" s="59">
        <v>0.33300000000000002</v>
      </c>
      <c r="C35" s="136">
        <v>191</v>
      </c>
      <c r="D35" s="137">
        <f t="shared" si="0"/>
        <v>63.603000000000002</v>
      </c>
      <c r="E35" s="138">
        <f t="shared" si="1"/>
        <v>5.3002500000000001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33.75" customHeight="1" x14ac:dyDescent="0.25">
      <c r="A36" s="134" t="s">
        <v>165</v>
      </c>
      <c r="B36" s="59">
        <v>0.33300000000000002</v>
      </c>
      <c r="C36" s="136">
        <v>26.08</v>
      </c>
      <c r="D36" s="137">
        <f t="shared" ref="D36:D67" si="2">B36*C36</f>
        <v>8.6846399999999999</v>
      </c>
      <c r="E36" s="138">
        <f t="shared" ref="E36:E67" si="3">D36/12</f>
        <v>0.72372000000000003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33.75" customHeight="1" x14ac:dyDescent="0.25">
      <c r="A37" s="134" t="s">
        <v>166</v>
      </c>
      <c r="B37" s="139">
        <v>0.5</v>
      </c>
      <c r="C37" s="136">
        <v>137.30000000000001</v>
      </c>
      <c r="D37" s="137">
        <f t="shared" si="2"/>
        <v>68.650000000000006</v>
      </c>
      <c r="E37" s="138">
        <f t="shared" si="3"/>
        <v>5.7208333333333341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3.75" customHeight="1" x14ac:dyDescent="0.25">
      <c r="A38" s="134" t="s">
        <v>167</v>
      </c>
      <c r="B38" s="139">
        <v>0.5</v>
      </c>
      <c r="C38" s="136">
        <v>50.22</v>
      </c>
      <c r="D38" s="137">
        <f t="shared" si="2"/>
        <v>25.11</v>
      </c>
      <c r="E38" s="138">
        <f t="shared" si="3"/>
        <v>2.0924999999999998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33.75" customHeight="1" x14ac:dyDescent="0.25">
      <c r="A39" s="134" t="s">
        <v>168</v>
      </c>
      <c r="B39" s="139">
        <v>0.5</v>
      </c>
      <c r="C39" s="136">
        <v>48.04</v>
      </c>
      <c r="D39" s="137">
        <f t="shared" si="2"/>
        <v>24.02</v>
      </c>
      <c r="E39" s="138">
        <f t="shared" si="3"/>
        <v>2.0016666666666665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33.75" customHeight="1" x14ac:dyDescent="0.25">
      <c r="A40" s="134" t="s">
        <v>169</v>
      </c>
      <c r="B40" s="139">
        <v>0.5</v>
      </c>
      <c r="C40" s="136">
        <v>136.52000000000001</v>
      </c>
      <c r="D40" s="137">
        <f t="shared" si="2"/>
        <v>68.260000000000005</v>
      </c>
      <c r="E40" s="138">
        <f t="shared" si="3"/>
        <v>5.6883333333333335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33.75" customHeight="1" x14ac:dyDescent="0.25">
      <c r="A41" s="134" t="s">
        <v>170</v>
      </c>
      <c r="B41" s="59">
        <v>0.33300000000000002</v>
      </c>
      <c r="C41" s="136">
        <v>381.43</v>
      </c>
      <c r="D41" s="137">
        <f t="shared" si="2"/>
        <v>127.01619000000001</v>
      </c>
      <c r="E41" s="138">
        <f t="shared" si="3"/>
        <v>10.584682500000001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ht="33.75" customHeight="1" x14ac:dyDescent="0.25">
      <c r="A42" s="134" t="s">
        <v>171</v>
      </c>
      <c r="B42" s="59">
        <v>0.33300000000000002</v>
      </c>
      <c r="C42" s="136">
        <v>120.63</v>
      </c>
      <c r="D42" s="137">
        <f t="shared" si="2"/>
        <v>40.169789999999999</v>
      </c>
      <c r="E42" s="138">
        <f t="shared" si="3"/>
        <v>3.3474824999999999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ht="33.75" customHeight="1" x14ac:dyDescent="0.25">
      <c r="A43" s="134" t="s">
        <v>172</v>
      </c>
      <c r="B43" s="139">
        <v>0.5</v>
      </c>
      <c r="C43" s="136">
        <v>291.44</v>
      </c>
      <c r="D43" s="137">
        <f t="shared" si="2"/>
        <v>145.72</v>
      </c>
      <c r="E43" s="138">
        <f t="shared" si="3"/>
        <v>12.143333333333333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ht="33.75" customHeight="1" x14ac:dyDescent="0.25">
      <c r="A44" s="134" t="s">
        <v>173</v>
      </c>
      <c r="B44" s="139">
        <v>0.5</v>
      </c>
      <c r="C44" s="136">
        <v>29.56</v>
      </c>
      <c r="D44" s="137">
        <f t="shared" si="2"/>
        <v>14.78</v>
      </c>
      <c r="E44" s="138">
        <f t="shared" si="3"/>
        <v>1.2316666666666667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ht="33.75" customHeight="1" x14ac:dyDescent="0.25">
      <c r="A45" s="134" t="s">
        <v>174</v>
      </c>
      <c r="B45" s="139">
        <v>0.5</v>
      </c>
      <c r="C45" s="136">
        <v>39.31</v>
      </c>
      <c r="D45" s="137">
        <f t="shared" si="2"/>
        <v>19.655000000000001</v>
      </c>
      <c r="E45" s="138">
        <f t="shared" si="3"/>
        <v>1.6379166666666667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ht="33.75" customHeight="1" x14ac:dyDescent="0.25">
      <c r="A46" s="134" t="s">
        <v>175</v>
      </c>
      <c r="B46" s="59">
        <v>0.33300000000000002</v>
      </c>
      <c r="C46" s="136">
        <v>393.33</v>
      </c>
      <c r="D46" s="137">
        <f t="shared" si="2"/>
        <v>130.97889000000001</v>
      </c>
      <c r="E46" s="138">
        <f t="shared" si="3"/>
        <v>10.9149075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ht="33.75" customHeight="1" x14ac:dyDescent="0.25">
      <c r="A47" s="134" t="s">
        <v>176</v>
      </c>
      <c r="B47" s="59">
        <v>0.33300000000000002</v>
      </c>
      <c r="C47" s="136">
        <v>194.97</v>
      </c>
      <c r="D47" s="137">
        <f t="shared" si="2"/>
        <v>64.92501</v>
      </c>
      <c r="E47" s="138">
        <f t="shared" si="3"/>
        <v>5.4104175000000003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3.75" customHeight="1" x14ac:dyDescent="0.25">
      <c r="A48" s="134" t="s">
        <v>177</v>
      </c>
      <c r="B48" s="139">
        <v>0.5</v>
      </c>
      <c r="C48" s="136">
        <v>39.32</v>
      </c>
      <c r="D48" s="137">
        <f t="shared" si="2"/>
        <v>19.66</v>
      </c>
      <c r="E48" s="138">
        <f t="shared" si="3"/>
        <v>1.6383333333333334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33.75" customHeight="1" x14ac:dyDescent="0.25">
      <c r="A49" s="134" t="s">
        <v>178</v>
      </c>
      <c r="B49" s="139">
        <v>0.5</v>
      </c>
      <c r="C49" s="136">
        <v>31.1</v>
      </c>
      <c r="D49" s="137">
        <f t="shared" si="2"/>
        <v>15.55</v>
      </c>
      <c r="E49" s="138">
        <f t="shared" si="3"/>
        <v>1.2958333333333334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33.75" customHeight="1" x14ac:dyDescent="0.25">
      <c r="A50" s="134" t="s">
        <v>179</v>
      </c>
      <c r="B50" s="59">
        <v>0.33300000000000002</v>
      </c>
      <c r="C50" s="136">
        <v>25.38</v>
      </c>
      <c r="D50" s="137">
        <f t="shared" si="2"/>
        <v>8.4515399999999996</v>
      </c>
      <c r="E50" s="138">
        <f t="shared" si="3"/>
        <v>0.704295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20.25" customHeight="1" x14ac:dyDescent="0.25">
      <c r="A51" s="134" t="s">
        <v>180</v>
      </c>
      <c r="B51" s="59">
        <v>0.33300000000000002</v>
      </c>
      <c r="C51" s="136">
        <v>39.43</v>
      </c>
      <c r="D51" s="137">
        <f t="shared" si="2"/>
        <v>13.130190000000001</v>
      </c>
      <c r="E51" s="138">
        <f t="shared" si="3"/>
        <v>1.0941825000000001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30" customHeight="1" x14ac:dyDescent="0.25">
      <c r="A52" s="134" t="s">
        <v>181</v>
      </c>
      <c r="B52" s="139">
        <v>0.5</v>
      </c>
      <c r="C52" s="136">
        <v>28.21</v>
      </c>
      <c r="D52" s="137">
        <f t="shared" si="2"/>
        <v>14.105</v>
      </c>
      <c r="E52" s="138">
        <f t="shared" si="3"/>
        <v>1.1754166666666668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ht="33.75" customHeight="1" x14ac:dyDescent="0.25">
      <c r="A53" s="134" t="s">
        <v>182</v>
      </c>
      <c r="B53" s="59">
        <v>2</v>
      </c>
      <c r="C53" s="136">
        <v>33.76</v>
      </c>
      <c r="D53" s="137">
        <f t="shared" si="2"/>
        <v>67.52</v>
      </c>
      <c r="E53" s="138">
        <f t="shared" si="3"/>
        <v>5.626666666666666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ht="33.75" customHeight="1" x14ac:dyDescent="0.25">
      <c r="A54" s="134" t="s">
        <v>183</v>
      </c>
      <c r="B54" s="59">
        <v>4</v>
      </c>
      <c r="C54" s="136">
        <v>41.2</v>
      </c>
      <c r="D54" s="137">
        <f t="shared" si="2"/>
        <v>164.8</v>
      </c>
      <c r="E54" s="138">
        <f t="shared" si="3"/>
        <v>13.733333333333334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30.75" customHeight="1" x14ac:dyDescent="0.25">
      <c r="A55" s="134" t="s">
        <v>184</v>
      </c>
      <c r="B55" s="59">
        <v>2</v>
      </c>
      <c r="C55" s="136">
        <v>54.75</v>
      </c>
      <c r="D55" s="137">
        <f t="shared" si="2"/>
        <v>109.5</v>
      </c>
      <c r="E55" s="138">
        <f t="shared" si="3"/>
        <v>9.125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ht="15.75" customHeight="1" x14ac:dyDescent="0.25">
      <c r="A56" s="134" t="s">
        <v>185</v>
      </c>
      <c r="B56" s="59">
        <v>3</v>
      </c>
      <c r="C56" s="136">
        <v>4.18</v>
      </c>
      <c r="D56" s="137">
        <f t="shared" si="2"/>
        <v>12.54</v>
      </c>
      <c r="E56" s="138">
        <f t="shared" si="3"/>
        <v>1.0449999999999999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ht="29.25" customHeight="1" x14ac:dyDescent="0.25">
      <c r="A57" s="134" t="s">
        <v>186</v>
      </c>
      <c r="B57" s="59">
        <v>12</v>
      </c>
      <c r="C57" s="136">
        <v>9.8000000000000007</v>
      </c>
      <c r="D57" s="137">
        <f t="shared" si="2"/>
        <v>117.60000000000001</v>
      </c>
      <c r="E57" s="138">
        <f t="shared" si="3"/>
        <v>9.8000000000000007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ht="15.75" customHeight="1" x14ac:dyDescent="0.25">
      <c r="A58" s="158" t="s">
        <v>106</v>
      </c>
      <c r="B58" s="158"/>
      <c r="C58" s="158"/>
      <c r="D58" s="158"/>
      <c r="E58" s="140">
        <f>SUM(E4:E57)</f>
        <v>266.55096166666664</v>
      </c>
    </row>
    <row r="113" spans="1:2" ht="15.75" customHeight="1" x14ac:dyDescent="0.3">
      <c r="A113" s="159" t="s">
        <v>187</v>
      </c>
      <c r="B113" s="159"/>
    </row>
    <row r="114" spans="1:2" ht="15.75" customHeight="1" x14ac:dyDescent="0.2"/>
    <row r="115" spans="1:2" ht="15.75" customHeight="1" x14ac:dyDescent="0.2"/>
    <row r="116" spans="1:2" ht="15.75" customHeight="1" x14ac:dyDescent="0.2"/>
    <row r="117" spans="1:2" ht="15.75" customHeight="1" x14ac:dyDescent="0.2"/>
    <row r="118" spans="1:2" ht="15.75" customHeight="1" x14ac:dyDescent="0.2"/>
    <row r="119" spans="1:2" ht="15.75" customHeight="1" x14ac:dyDescent="0.2"/>
    <row r="120" spans="1:2" ht="15.75" customHeight="1" x14ac:dyDescent="0.2"/>
    <row r="121" spans="1:2" ht="15.75" customHeight="1" x14ac:dyDescent="0.2"/>
    <row r="122" spans="1:2" ht="15.75" customHeight="1" x14ac:dyDescent="0.2"/>
    <row r="123" spans="1:2" ht="15.75" customHeight="1" x14ac:dyDescent="0.2"/>
    <row r="124" spans="1:2" ht="15.75" customHeight="1" x14ac:dyDescent="0.2"/>
    <row r="125" spans="1:2" ht="15.75" customHeight="1" x14ac:dyDescent="0.2"/>
    <row r="126" spans="1:2" ht="15.75" customHeight="1" x14ac:dyDescent="0.2"/>
    <row r="127" spans="1:2" ht="15.75" customHeight="1" x14ac:dyDescent="0.2"/>
    <row r="128" spans="1:2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</sheetData>
  <mergeCells count="4">
    <mergeCell ref="A1:E1"/>
    <mergeCell ref="A2:D2"/>
    <mergeCell ref="A58:D58"/>
    <mergeCell ref="A113:B113"/>
  </mergeCells>
  <conditionalFormatting sqref="B4:C57">
    <cfRule type="expression" dxfId="0" priority="2">
      <formula>LEN(TRIM(B4))&gt;0</formula>
    </cfRule>
  </conditionalFormatting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Oficial de manutenção LP</vt:lpstr>
      <vt:lpstr>MÓDULO 5 - INSUMOS DIVERSOS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cp:revision>0</cp:revision>
  <dcterms:created xsi:type="dcterms:W3CDTF">2017-08-17T21:14:09Z</dcterms:created>
  <dcterms:modified xsi:type="dcterms:W3CDTF">2021-12-30T19:33:01Z</dcterms:modified>
  <dc:language>pt-BR</dc:language>
</cp:coreProperties>
</file>