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35" yWindow="600" windowWidth="20730" windowHeight="10785"/>
  </bookViews>
  <sheets>
    <sheet name="Vigia 12NOITE LP" sheetId="1" r:id="rId1"/>
  </sheets>
  <calcPr calcId="144525"/>
  <extLst>
    <ext uri="GoogleSheetsCustomDataVersion1">
      <go:sheetsCustomData xmlns:go="http://customooxmlschemas.google.com/" r:id="rId5" roundtripDataSignature="AMtx7mgsgBuAtaxQM7GQU0mRMRukczVOqA=="/>
    </ext>
  </extLst>
</workbook>
</file>

<file path=xl/calcChain.xml><?xml version="1.0" encoding="utf-8"?>
<calcChain xmlns="http://schemas.openxmlformats.org/spreadsheetml/2006/main">
  <c r="H141" i="1" l="1"/>
  <c r="D168" i="1" l="1"/>
  <c r="D169" i="1" s="1"/>
  <c r="D147" i="1"/>
  <c r="E147" i="1" s="1"/>
  <c r="D146" i="1"/>
  <c r="E146" i="1" s="1"/>
  <c r="E145" i="1"/>
  <c r="E148" i="1" s="1"/>
  <c r="E156" i="1" s="1"/>
  <c r="E176" i="1" s="1"/>
  <c r="D145" i="1"/>
  <c r="G140" i="1"/>
  <c r="E140" i="1"/>
  <c r="G139" i="1"/>
  <c r="E139" i="1"/>
  <c r="G138" i="1"/>
  <c r="E138" i="1"/>
  <c r="G137" i="1"/>
  <c r="E137" i="1"/>
  <c r="G136" i="1"/>
  <c r="E136" i="1"/>
  <c r="G135" i="1"/>
  <c r="E135" i="1"/>
  <c r="G134" i="1"/>
  <c r="E134" i="1"/>
  <c r="G133" i="1"/>
  <c r="E133" i="1"/>
  <c r="G132" i="1"/>
  <c r="E132" i="1"/>
  <c r="G131" i="1"/>
  <c r="E131" i="1"/>
  <c r="G130" i="1"/>
  <c r="E130" i="1"/>
  <c r="G129" i="1"/>
  <c r="G141" i="1" s="1"/>
  <c r="E129" i="1"/>
  <c r="E141" i="1" s="1"/>
  <c r="E88" i="1"/>
  <c r="E87" i="1"/>
  <c r="E86" i="1"/>
  <c r="E91" i="1" s="1"/>
  <c r="E97" i="1" s="1"/>
  <c r="D82" i="1"/>
  <c r="D110" i="1" s="1"/>
  <c r="D80" i="1"/>
  <c r="D67" i="1"/>
  <c r="E57" i="1"/>
  <c r="E43" i="1"/>
  <c r="E42" i="1"/>
  <c r="E41" i="1"/>
  <c r="E40" i="1"/>
  <c r="E39" i="1"/>
  <c r="E38" i="1"/>
  <c r="E37" i="1"/>
  <c r="E36" i="1"/>
  <c r="E35" i="1"/>
  <c r="E34" i="1"/>
  <c r="E44" i="1" s="1"/>
  <c r="E33" i="1"/>
  <c r="E32" i="1"/>
  <c r="C27" i="1"/>
  <c r="E22" i="1"/>
  <c r="E58" i="1" l="1"/>
  <c r="E59" i="1"/>
  <c r="E61" i="1" l="1"/>
  <c r="E60" i="1"/>
  <c r="E62" i="1" s="1"/>
  <c r="E68" i="1" l="1"/>
  <c r="E172" i="1"/>
  <c r="E67" i="1"/>
  <c r="E69" i="1" s="1"/>
  <c r="C72" i="1" s="1"/>
  <c r="E152" i="1"/>
  <c r="E81" i="1" l="1"/>
  <c r="E74" i="1"/>
  <c r="E78" i="1"/>
  <c r="E73" i="1"/>
  <c r="E79" i="1"/>
  <c r="E77" i="1"/>
  <c r="E76" i="1"/>
  <c r="E75" i="1"/>
  <c r="E95" i="1"/>
  <c r="E115" i="1"/>
  <c r="E116" i="1" s="1"/>
  <c r="E121" i="1" s="1"/>
  <c r="E105" i="1"/>
  <c r="E111" i="1"/>
  <c r="E80" i="1" l="1"/>
  <c r="E82" i="1" s="1"/>
  <c r="E96" i="1" s="1"/>
  <c r="E98" i="1"/>
  <c r="E173" i="1" l="1"/>
  <c r="E153" i="1"/>
  <c r="E109" i="1"/>
  <c r="E103" i="1"/>
  <c r="E104" i="1" l="1"/>
  <c r="E106" i="1"/>
  <c r="E110" i="1"/>
  <c r="E112" i="1" s="1"/>
  <c r="E120" i="1" s="1"/>
  <c r="E119" i="1" l="1"/>
  <c r="E122" i="1" s="1"/>
  <c r="A128" i="1"/>
  <c r="H138" i="1" l="1"/>
  <c r="H130" i="1"/>
  <c r="H134" i="1"/>
  <c r="H135" i="1"/>
  <c r="H140" i="1"/>
  <c r="H132" i="1"/>
  <c r="H137" i="1"/>
  <c r="H129" i="1"/>
  <c r="E155" i="1" s="1"/>
  <c r="E175" i="1" s="1"/>
  <c r="H139" i="1"/>
  <c r="H131" i="1"/>
  <c r="H136" i="1"/>
  <c r="H133" i="1"/>
  <c r="E174" i="1"/>
  <c r="E154" i="1"/>
  <c r="E157" i="1" l="1"/>
  <c r="C161" i="1" l="1"/>
  <c r="E161" i="1" s="1"/>
  <c r="C162" i="1" s="1"/>
  <c r="E162" i="1" l="1"/>
  <c r="C167" i="1" s="1"/>
  <c r="E167" i="1" s="1"/>
  <c r="C165" i="1" l="1"/>
  <c r="E165" i="1" s="1"/>
  <c r="C166" i="1"/>
  <c r="E166" i="1" s="1"/>
  <c r="E168" i="1" l="1"/>
  <c r="E169" i="1" s="1"/>
  <c r="E177" i="1" s="1"/>
  <c r="E178" i="1" s="1"/>
  <c r="E181" i="1" l="1"/>
  <c r="E182" i="1"/>
  <c r="F182" i="1" s="1"/>
  <c r="E183" i="1" l="1"/>
  <c r="F183" i="1" s="1"/>
  <c r="F181" i="1"/>
</calcChain>
</file>

<file path=xl/sharedStrings.xml><?xml version="1.0" encoding="utf-8"?>
<sst xmlns="http://schemas.openxmlformats.org/spreadsheetml/2006/main" count="203" uniqueCount="150">
  <si>
    <t>PREFEITURA MUNICIPAL DE SANTO ANTÔNIO DA PATRULHA - RS</t>
  </si>
  <si>
    <t>PLANILHA - SERVIÇOS DE VIGIA - SEMOT</t>
  </si>
  <si>
    <t>Dados da CCT</t>
  </si>
  <si>
    <t>Município/UF</t>
  </si>
  <si>
    <t>Santo Antônio da Patrulha/RS</t>
  </si>
  <si>
    <t>Serviço</t>
  </si>
  <si>
    <t>Vigia</t>
  </si>
  <si>
    <t>Categoria</t>
  </si>
  <si>
    <t>Porteiro/Vigia</t>
  </si>
  <si>
    <t>CBO</t>
  </si>
  <si>
    <t>CCT nº</t>
  </si>
  <si>
    <t>RS000051/2021</t>
  </si>
  <si>
    <t>Data base</t>
  </si>
  <si>
    <t>1º de janeiro</t>
  </si>
  <si>
    <t xml:space="preserve">Salário normativo </t>
  </si>
  <si>
    <t>Vale-alimentação</t>
  </si>
  <si>
    <t>nº</t>
  </si>
  <si>
    <t>valor</t>
  </si>
  <si>
    <t>desconto</t>
  </si>
  <si>
    <t>Vale-transporte</t>
  </si>
  <si>
    <t>desconto prop 12x36</t>
  </si>
  <si>
    <t>Plano de benefício social familiar</t>
  </si>
  <si>
    <t>Dados p/cálculo de Aviso-Prévio</t>
  </si>
  <si>
    <t>Dias aviso ano</t>
  </si>
  <si>
    <t>Dias proporc.</t>
  </si>
  <si>
    <t>Dias aviso</t>
  </si>
  <si>
    <t>Nº meses  no emprego</t>
  </si>
  <si>
    <t>Percentuais por tipo de desligamento</t>
  </si>
  <si>
    <t>Sem justa causa indenizado</t>
  </si>
  <si>
    <t>Sem justa causa trabalhado</t>
  </si>
  <si>
    <t>Com justa causa</t>
  </si>
  <si>
    <t>Outros tipos de desligamento</t>
  </si>
  <si>
    <t>Dados para cálculo de reposição de profissional ausente</t>
  </si>
  <si>
    <t>Incidência Anual</t>
  </si>
  <si>
    <t>Duração Legal da Ausência</t>
  </si>
  <si>
    <t>12h</t>
  </si>
  <si>
    <t>Proporção de  Dias afetados</t>
  </si>
  <si>
    <t>Dias de Reposição</t>
  </si>
  <si>
    <t>Férias</t>
  </si>
  <si>
    <t>Ausência justificada</t>
  </si>
  <si>
    <t>Acidente trabalho</t>
  </si>
  <si>
    <t>Afastamento por doença</t>
  </si>
  <si>
    <t>Consulta médica filho</t>
  </si>
  <si>
    <t>Óbitos na família</t>
  </si>
  <si>
    <t>Casamento</t>
  </si>
  <si>
    <t>Doação de sangue</t>
  </si>
  <si>
    <t>Testemunho</t>
  </si>
  <si>
    <t>Paternidade</t>
  </si>
  <si>
    <t>Maternidade</t>
  </si>
  <si>
    <t>Consulta pré-natal</t>
  </si>
  <si>
    <t>Total</t>
  </si>
  <si>
    <t>Adicional noturno</t>
  </si>
  <si>
    <t>Hora noturna reduzida 12x36</t>
  </si>
  <si>
    <t>Nº de meses de execução contratual</t>
  </si>
  <si>
    <t>Dias úteis no ano</t>
  </si>
  <si>
    <t>Média de dias mês</t>
  </si>
  <si>
    <t>Nº de horas mês</t>
  </si>
  <si>
    <t>PLANILHA DE CUSTOS -VIGIA 180H</t>
  </si>
  <si>
    <t>MÓDULO I - COMPOSIÇÃO DA REMUNERAÇÃO</t>
  </si>
  <si>
    <t>horas</t>
  </si>
  <si>
    <t>%</t>
  </si>
  <si>
    <t>R$</t>
  </si>
  <si>
    <t>Salário-Base</t>
  </si>
  <si>
    <t>Adicional Noturno</t>
  </si>
  <si>
    <t>Adicional de hora noturna reduzida</t>
  </si>
  <si>
    <t>Intrajornada</t>
  </si>
  <si>
    <t>Ref. AN no DSR</t>
  </si>
  <si>
    <t>Total do Módulo 1</t>
  </si>
  <si>
    <t>MÓDULO 2 - ENCARGOS E BENEFÍCIOS ANUAIS, MENSAIS E DIÁRIOS</t>
  </si>
  <si>
    <t>Submódulo 2.1 - 13º Salário e Adicional de Férias</t>
  </si>
  <si>
    <t xml:space="preserve"> 13º Salário </t>
  </si>
  <si>
    <t>Adicional de férias</t>
  </si>
  <si>
    <t>Submódulo 2.2 - Encargos Previdenciários, (FGTS) e outras contribuições</t>
  </si>
  <si>
    <t>Base de cálculo (M1+2.1)</t>
  </si>
  <si>
    <t>INSS</t>
  </si>
  <si>
    <t>Salário Educação</t>
  </si>
  <si>
    <t>SAT</t>
  </si>
  <si>
    <t>SESC ou SESI</t>
  </si>
  <si>
    <t>SENAI - SENAC</t>
  </si>
  <si>
    <t>SEBRAE</t>
  </si>
  <si>
    <t>INCRA</t>
  </si>
  <si>
    <t>Subtotal -  GPS</t>
  </si>
  <si>
    <t>FGTS</t>
  </si>
  <si>
    <t>Submódulo 2.3 - Benefícios Mensais e Diários</t>
  </si>
  <si>
    <t>Transporte</t>
  </si>
  <si>
    <t>Auxílio-Refeição/Alimentação</t>
  </si>
  <si>
    <t>Plano de Benefício Social Familiar</t>
  </si>
  <si>
    <t>Seguro</t>
  </si>
  <si>
    <t>Outros (especificar)</t>
  </si>
  <si>
    <t>Resumo do Módulo 2 - Encargos e Benefícios anuais, mensais e diários</t>
  </si>
  <si>
    <t>Submódulo 2.2 - Encargos Previdenciários e FGTS</t>
  </si>
  <si>
    <t>Total do Módulo 2</t>
  </si>
  <si>
    <t>MÓDULO 3 - PROVISÃO PARA RESCISÃO</t>
  </si>
  <si>
    <t>Submódulo 3.1. Aviso Prévio Indenizado</t>
  </si>
  <si>
    <t>Aviso Prévio Indenizado</t>
  </si>
  <si>
    <t>Incidência do FGTS sobre o Aviso Prévio Indenizado</t>
  </si>
  <si>
    <t>Multa do FGTS e contribuição social sobre o Aviso Prévio Indenizado</t>
  </si>
  <si>
    <t>Subtotal do Submódulo 3.1</t>
  </si>
  <si>
    <t>Submódulo 3.2. Aviso Prévio Trabalhado</t>
  </si>
  <si>
    <t>Aviso Prévio Trabalhado</t>
  </si>
  <si>
    <t>Incidência dos encargos do submódulo 2.2 sobre o Aviso Prévio Trabalhado</t>
  </si>
  <si>
    <t>Multa do FGTS e contribuição social sobre o Aviso Prévio Trabalhado</t>
  </si>
  <si>
    <t>Subtotal do Submódulo 3.2</t>
  </si>
  <si>
    <t>Submódulo 3.3. - Demissão por Justa Causa</t>
  </si>
  <si>
    <t>Desconto do Submódulo 2.1</t>
  </si>
  <si>
    <t>Subtotal do Submódulo 3.3.</t>
  </si>
  <si>
    <t>Resumo do Módulo 3 - Provisão para rescisão</t>
  </si>
  <si>
    <t>Total do Módulo 3</t>
  </si>
  <si>
    <t>MÓDULO 4 - CUSTO DE REPOSIÇÃO DO PROFISSIONAL AUSENTE</t>
  </si>
  <si>
    <t xml:space="preserve"> Ausências Legais</t>
  </si>
  <si>
    <t>Dados para cálculo de profissional ausente</t>
  </si>
  <si>
    <t>44h</t>
  </si>
  <si>
    <t>12x36</t>
  </si>
  <si>
    <t>Valor</t>
  </si>
  <si>
    <t>MÓDULO 5 - INSUMOS DIVERSOS</t>
  </si>
  <si>
    <t xml:space="preserve"> Uniformes e equipamentos</t>
  </si>
  <si>
    <t>Descrição</t>
  </si>
  <si>
    <t>Quant./ano</t>
  </si>
  <si>
    <t>R$ Anual</t>
  </si>
  <si>
    <t xml:space="preserve">Camiseta masculina tradicional manga curta com gola redonda em poliviscose com serigrafia na frente, com identificação da empresa </t>
  </si>
  <si>
    <t>jaqueta em nylon impermeável forrada com matelassê, com tecido próprio para dias de chuva, com bordado na frente, com identificação da empresa</t>
  </si>
  <si>
    <t>Bastão de ronda eletrônica.</t>
  </si>
  <si>
    <t xml:space="preserve">Total </t>
  </si>
  <si>
    <t>TOTAL DOS MÓDULOS 1 a 5</t>
  </si>
  <si>
    <t>Módulo 1 - Composição da Remuneração</t>
  </si>
  <si>
    <t>Módulo 2 - Encargos e Benefícios Anuais, Mensais e Diários</t>
  </si>
  <si>
    <t>Módulo 3 - Provisão para Rescisão</t>
  </si>
  <si>
    <t>Módulo 4 - Reposição do Profissional Ausente</t>
  </si>
  <si>
    <t>Módulo 5 - Insumos Diversos</t>
  </si>
  <si>
    <t>MÓDULO 6 - BDI - CUSTOS INDIRETOS, LUCRO E TRIBUTOS</t>
  </si>
  <si>
    <t>Base cálculo</t>
  </si>
  <si>
    <t>Percentual</t>
  </si>
  <si>
    <t>Custos indiretos</t>
  </si>
  <si>
    <t>Lucro</t>
  </si>
  <si>
    <t>Tributos</t>
  </si>
  <si>
    <t>PIS</t>
  </si>
  <si>
    <t>COFINS</t>
  </si>
  <si>
    <t>ISS</t>
  </si>
  <si>
    <t>Total de tributos</t>
  </si>
  <si>
    <t>Total do Módulo 6</t>
  </si>
  <si>
    <t>TOTAL DOS MÓDULOS 1 A 6</t>
  </si>
  <si>
    <t xml:space="preserve">Módulo 6 - BDI </t>
  </si>
  <si>
    <t>Total do Vigia - mês</t>
  </si>
  <si>
    <t>Custo Estimado da Contratação</t>
  </si>
  <si>
    <t>Postos de trabalho</t>
  </si>
  <si>
    <t>Quantidade de vigias</t>
  </si>
  <si>
    <t>R$ mês</t>
  </si>
  <si>
    <t>R$ anual</t>
  </si>
  <si>
    <t>Pátio de máquinas SEMOT</t>
  </si>
  <si>
    <t>Cemitério e Capela Mortuária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</si>
</sst>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-&quot;R$&quot;\ * #,##0.00_-;\-&quot;R$&quot;\ * #,##0.00_-;_-&quot;R$&quot;\ * &quot;-&quot;??_-;_-@"/>
    <numFmt numFmtId="165" formatCode="_-* #,##0.00_-;\-* #,##0.00_-;_-* &quot;-&quot;??_-;_-@"/>
    <numFmt numFmtId="166" formatCode="_-* #,##0.0000000000_-;\-* #,##0.0000000000_-;_-* &quot;-&quot;??_-;_-@"/>
    <numFmt numFmtId="167" formatCode="0.000"/>
    <numFmt numFmtId="168" formatCode="0.0000"/>
    <numFmt numFmtId="169" formatCode="#,##0.00_ ;\-#,##0.00\ "/>
    <numFmt numFmtId="170" formatCode="_-* #,##0.00_-;\-* #,##0.00_-;_-* &quot;-&quot;????????_-;_-@"/>
    <numFmt numFmtId="171" formatCode="_-* #,##0.00_-;\-* #,##0.00_-;_-* &quot;-&quot;????_-;_-@"/>
    <numFmt numFmtId="172" formatCode="_-* #,##0.0000_-;\-* #,##0.0000_-;_-* &quot;-&quot;????_-;_-@"/>
  </numFmts>
  <fonts count="20">
    <font>
      <sz val="11"/>
      <color theme="1"/>
      <name val="Arial"/>
    </font>
    <font>
      <b/>
      <sz val="11"/>
      <color theme="1"/>
      <name val="Calibri"/>
    </font>
    <font>
      <sz val="11"/>
      <color theme="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2"/>
      <color theme="1"/>
      <name val="Calibri"/>
    </font>
    <font>
      <sz val="11"/>
      <name val="Arial"/>
    </font>
    <font>
      <sz val="11"/>
      <color rgb="FF000000"/>
      <name val="Calibri"/>
    </font>
    <font>
      <sz val="12"/>
      <color rgb="FF000000"/>
      <name val="Calibri"/>
    </font>
    <font>
      <sz val="11"/>
      <color rgb="FFFF0000"/>
      <name val="Calibri"/>
    </font>
    <font>
      <sz val="26"/>
      <color rgb="FFFF0000"/>
      <name val="Calibri"/>
    </font>
    <font>
      <sz val="11"/>
      <name val="Calibri"/>
    </font>
    <font>
      <b/>
      <sz val="11"/>
      <color rgb="FFFF0000"/>
      <name val="Calibri"/>
    </font>
    <font>
      <b/>
      <sz val="9"/>
      <color theme="1"/>
      <name val="Calibri"/>
    </font>
    <font>
      <sz val="9"/>
      <color theme="1"/>
      <name val="Calibri"/>
    </font>
    <font>
      <sz val="10"/>
      <color rgb="FF000000"/>
      <name val="Calibri"/>
    </font>
    <font>
      <sz val="9"/>
      <color rgb="FF000000"/>
      <name val="Calibri"/>
    </font>
    <font>
      <sz val="10"/>
      <color theme="1"/>
      <name val="Calibri"/>
    </font>
    <font>
      <b/>
      <sz val="11"/>
      <color theme="1"/>
      <name val="Calibri"/>
    </font>
    <font>
      <b/>
      <sz val="10"/>
      <color theme="1"/>
      <name val="Calibri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20">
    <xf numFmtId="0" fontId="0" fillId="0" borderId="0" xfId="0" applyFont="1" applyAlignment="1"/>
    <xf numFmtId="0" fontId="2" fillId="0" borderId="0" xfId="0" applyFont="1"/>
    <xf numFmtId="0" fontId="9" fillId="0" borderId="0" xfId="0" applyFont="1"/>
    <xf numFmtId="168" fontId="2" fillId="0" borderId="0" xfId="0" applyNumberFormat="1" applyFont="1"/>
    <xf numFmtId="10" fontId="2" fillId="0" borderId="0" xfId="0" applyNumberFormat="1" applyFont="1"/>
    <xf numFmtId="4" fontId="7" fillId="0" borderId="5" xfId="0" applyNumberFormat="1" applyFont="1" applyFill="1" applyBorder="1"/>
    <xf numFmtId="4" fontId="7" fillId="0" borderId="5" xfId="0" applyNumberFormat="1" applyFont="1" applyFill="1" applyBorder="1" applyProtection="1">
      <protection locked="0"/>
    </xf>
    <xf numFmtId="0" fontId="2" fillId="0" borderId="0" xfId="0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2" xfId="0" applyFont="1" applyFill="1" applyBorder="1"/>
    <xf numFmtId="0" fontId="2" fillId="0" borderId="4" xfId="0" applyFont="1" applyFill="1" applyBorder="1"/>
    <xf numFmtId="2" fontId="2" fillId="0" borderId="0" xfId="0" applyNumberFormat="1" applyFont="1" applyFill="1"/>
    <xf numFmtId="0" fontId="2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/>
    </xf>
    <xf numFmtId="0" fontId="2" fillId="0" borderId="5" xfId="0" applyFont="1" applyFill="1" applyBorder="1" applyAlignment="1" applyProtection="1">
      <alignment horizontal="center"/>
      <protection locked="0"/>
    </xf>
    <xf numFmtId="165" fontId="2" fillId="0" borderId="5" xfId="0" applyNumberFormat="1" applyFont="1" applyFill="1" applyBorder="1" applyAlignment="1" applyProtection="1">
      <alignment horizontal="center" vertical="center"/>
      <protection locked="0"/>
    </xf>
    <xf numFmtId="10" fontId="2" fillId="0" borderId="5" xfId="0" applyNumberFormat="1" applyFont="1" applyFill="1" applyBorder="1" applyAlignment="1" applyProtection="1">
      <alignment horizontal="right"/>
      <protection locked="0"/>
    </xf>
    <xf numFmtId="10" fontId="2" fillId="0" borderId="0" xfId="0" applyNumberFormat="1" applyFont="1" applyFill="1" applyAlignment="1">
      <alignment horizontal="center"/>
    </xf>
    <xf numFmtId="2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5" xfId="0" applyNumberFormat="1" applyFont="1" applyFill="1" applyBorder="1" applyAlignment="1" applyProtection="1">
      <alignment horizontal="right"/>
      <protection locked="0"/>
    </xf>
    <xf numFmtId="9" fontId="2" fillId="0" borderId="0" xfId="0" applyNumberFormat="1" applyFont="1" applyFill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2" fontId="2" fillId="0" borderId="5" xfId="0" applyNumberFormat="1" applyFont="1" applyFill="1" applyBorder="1" applyAlignment="1">
      <alignment horizontal="right"/>
    </xf>
    <xf numFmtId="9" fontId="2" fillId="0" borderId="5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center"/>
    </xf>
    <xf numFmtId="0" fontId="7" fillId="0" borderId="0" xfId="0" applyFont="1" applyFill="1"/>
    <xf numFmtId="0" fontId="4" fillId="0" borderId="5" xfId="0" applyFont="1" applyFill="1" applyBorder="1" applyAlignment="1">
      <alignment horizontal="center" wrapText="1"/>
    </xf>
    <xf numFmtId="0" fontId="2" fillId="0" borderId="5" xfId="0" applyFont="1" applyFill="1" applyBorder="1"/>
    <xf numFmtId="0" fontId="7" fillId="0" borderId="5" xfId="0" applyFont="1" applyFill="1" applyBorder="1" applyAlignment="1" applyProtection="1">
      <alignment horizontal="center"/>
      <protection locked="0"/>
    </xf>
    <xf numFmtId="0" fontId="7" fillId="0" borderId="4" xfId="0" applyFont="1" applyFill="1" applyBorder="1" applyProtection="1">
      <protection locked="0"/>
    </xf>
    <xf numFmtId="165" fontId="2" fillId="0" borderId="0" xfId="0" applyNumberFormat="1" applyFont="1" applyFill="1"/>
    <xf numFmtId="0" fontId="7" fillId="0" borderId="5" xfId="0" applyFont="1" applyFill="1" applyBorder="1"/>
    <xf numFmtId="10" fontId="7" fillId="0" borderId="5" xfId="0" applyNumberFormat="1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166" fontId="2" fillId="0" borderId="0" xfId="0" applyNumberFormat="1" applyFont="1" applyFill="1" applyAlignment="1">
      <alignment horizontal="left"/>
    </xf>
    <xf numFmtId="0" fontId="7" fillId="0" borderId="6" xfId="0" applyFont="1" applyFill="1" applyBorder="1"/>
    <xf numFmtId="0" fontId="7" fillId="0" borderId="8" xfId="0" applyFont="1" applyFill="1" applyBorder="1"/>
    <xf numFmtId="10" fontId="7" fillId="0" borderId="8" xfId="0" applyNumberFormat="1" applyFont="1" applyFill="1" applyBorder="1"/>
    <xf numFmtId="0" fontId="4" fillId="0" borderId="0" xfId="0" applyFont="1" applyFill="1" applyAlignment="1">
      <alignment horizontal="left" wrapText="1"/>
    </xf>
    <xf numFmtId="0" fontId="4" fillId="0" borderId="0" xfId="0" applyFont="1" applyFill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0" fontId="2" fillId="0" borderId="14" xfId="0" applyFont="1" applyFill="1" applyBorder="1" applyAlignment="1">
      <alignment horizontal="left" wrapText="1"/>
    </xf>
    <xf numFmtId="0" fontId="2" fillId="0" borderId="15" xfId="0" applyFont="1" applyFill="1" applyBorder="1" applyAlignment="1" applyProtection="1">
      <alignment horizontal="center" wrapText="1"/>
      <protection locked="0"/>
    </xf>
    <xf numFmtId="10" fontId="2" fillId="0" borderId="15" xfId="0" applyNumberFormat="1" applyFont="1" applyFill="1" applyBorder="1" applyAlignment="1" applyProtection="1">
      <alignment horizontal="center" wrapText="1"/>
      <protection locked="0"/>
    </xf>
    <xf numFmtId="167" fontId="2" fillId="0" borderId="15" xfId="0" applyNumberFormat="1" applyFont="1" applyFill="1" applyBorder="1" applyAlignment="1" applyProtection="1">
      <alignment wrapText="1"/>
      <protection locked="0"/>
    </xf>
    <xf numFmtId="0" fontId="2" fillId="0" borderId="0" xfId="0" applyFont="1" applyFill="1" applyAlignment="1">
      <alignment wrapText="1"/>
    </xf>
    <xf numFmtId="0" fontId="2" fillId="0" borderId="14" xfId="0" applyFont="1" applyFill="1" applyBorder="1" applyAlignment="1">
      <alignment wrapText="1"/>
    </xf>
    <xf numFmtId="168" fontId="2" fillId="0" borderId="0" xfId="0" applyNumberFormat="1" applyFont="1" applyFill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17" xfId="0" applyFont="1" applyFill="1" applyBorder="1" applyAlignment="1" applyProtection="1">
      <alignment horizontal="center" wrapText="1"/>
      <protection locked="0"/>
    </xf>
    <xf numFmtId="10" fontId="2" fillId="0" borderId="17" xfId="0" applyNumberFormat="1" applyFont="1" applyFill="1" applyBorder="1" applyAlignment="1" applyProtection="1">
      <alignment horizontal="center" wrapText="1"/>
      <protection locked="0"/>
    </xf>
    <xf numFmtId="0" fontId="2" fillId="0" borderId="5" xfId="0" applyFont="1" applyFill="1" applyBorder="1" applyAlignment="1">
      <alignment wrapText="1"/>
    </xf>
    <xf numFmtId="0" fontId="2" fillId="0" borderId="5" xfId="0" applyFont="1" applyFill="1" applyBorder="1" applyAlignment="1" applyProtection="1">
      <alignment horizontal="center" wrapText="1"/>
      <protection locked="0"/>
    </xf>
    <xf numFmtId="10" fontId="2" fillId="0" borderId="5" xfId="0" applyNumberFormat="1" applyFont="1" applyFill="1" applyBorder="1" applyAlignment="1" applyProtection="1">
      <alignment horizontal="center" wrapText="1"/>
      <protection locked="0"/>
    </xf>
    <xf numFmtId="167" fontId="4" fillId="0" borderId="5" xfId="0" applyNumberFormat="1" applyFont="1" applyFill="1" applyBorder="1" applyProtection="1">
      <protection locked="0"/>
    </xf>
    <xf numFmtId="0" fontId="4" fillId="0" borderId="6" xfId="0" applyFont="1" applyFill="1" applyBorder="1" applyAlignment="1">
      <alignment horizontal="right"/>
    </xf>
    <xf numFmtId="0" fontId="4" fillId="0" borderId="8" xfId="0" applyFont="1" applyFill="1" applyBorder="1" applyAlignment="1">
      <alignment horizontal="right"/>
    </xf>
    <xf numFmtId="10" fontId="4" fillId="0" borderId="7" xfId="0" applyNumberFormat="1" applyFont="1" applyFill="1" applyBorder="1" applyAlignment="1" applyProtection="1">
      <alignment horizontal="right"/>
      <protection locked="0"/>
    </xf>
    <xf numFmtId="9" fontId="4" fillId="0" borderId="7" xfId="0" applyNumberFormat="1" applyFont="1" applyFill="1" applyBorder="1" applyAlignment="1" applyProtection="1">
      <alignment horizontal="right"/>
      <protection locked="0"/>
    </xf>
    <xf numFmtId="1" fontId="4" fillId="0" borderId="4" xfId="0" applyNumberFormat="1" applyFont="1" applyFill="1" applyBorder="1" applyAlignment="1" applyProtection="1">
      <alignment horizontal="right"/>
      <protection locked="0"/>
    </xf>
    <xf numFmtId="1" fontId="4" fillId="0" borderId="5" xfId="0" applyNumberFormat="1" applyFont="1" applyFill="1" applyBorder="1" applyAlignment="1" applyProtection="1">
      <alignment horizontal="right"/>
      <protection locked="0"/>
    </xf>
    <xf numFmtId="1" fontId="1" fillId="0" borderId="5" xfId="0" applyNumberFormat="1" applyFont="1" applyFill="1" applyBorder="1" applyAlignment="1" applyProtection="1">
      <alignment horizontal="right"/>
      <protection locked="0"/>
    </xf>
    <xf numFmtId="0" fontId="9" fillId="0" borderId="0" xfId="0" applyFont="1" applyFill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right"/>
    </xf>
    <xf numFmtId="165" fontId="7" fillId="0" borderId="5" xfId="0" applyNumberFormat="1" applyFont="1" applyFill="1" applyBorder="1"/>
    <xf numFmtId="165" fontId="7" fillId="0" borderId="0" xfId="0" applyNumberFormat="1" applyFont="1" applyFill="1"/>
    <xf numFmtId="9" fontId="7" fillId="0" borderId="5" xfId="0" applyNumberFormat="1" applyFont="1" applyFill="1" applyBorder="1"/>
    <xf numFmtId="0" fontId="2" fillId="0" borderId="18" xfId="0" applyFont="1" applyFill="1" applyBorder="1"/>
    <xf numFmtId="0" fontId="2" fillId="0" borderId="3" xfId="0" applyFont="1" applyFill="1" applyBorder="1"/>
    <xf numFmtId="10" fontId="7" fillId="0" borderId="5" xfId="0" applyNumberFormat="1" applyFont="1" applyFill="1" applyBorder="1"/>
    <xf numFmtId="165" fontId="2" fillId="0" borderId="5" xfId="0" applyNumberFormat="1" applyFont="1" applyFill="1" applyBorder="1"/>
    <xf numFmtId="0" fontId="2" fillId="0" borderId="18" xfId="0" applyFont="1" applyFill="1" applyBorder="1" applyAlignment="1"/>
    <xf numFmtId="165" fontId="4" fillId="0" borderId="5" xfId="0" applyNumberFormat="1" applyFont="1" applyFill="1" applyBorder="1"/>
    <xf numFmtId="165" fontId="4" fillId="0" borderId="0" xfId="0" applyNumberFormat="1" applyFont="1" applyFill="1"/>
    <xf numFmtId="168" fontId="2" fillId="0" borderId="0" xfId="0" applyNumberFormat="1" applyFont="1" applyFill="1"/>
    <xf numFmtId="10" fontId="2" fillId="0" borderId="0" xfId="0" applyNumberFormat="1" applyFont="1" applyFill="1"/>
    <xf numFmtId="169" fontId="7" fillId="0" borderId="5" xfId="0" applyNumberFormat="1" applyFont="1" applyFill="1" applyBorder="1" applyProtection="1">
      <protection locked="0"/>
    </xf>
    <xf numFmtId="169" fontId="7" fillId="0" borderId="0" xfId="0" applyNumberFormat="1" applyFont="1" applyFill="1"/>
    <xf numFmtId="10" fontId="2" fillId="0" borderId="5" xfId="0" applyNumberFormat="1" applyFont="1" applyFill="1" applyBorder="1" applyProtection="1">
      <protection locked="0"/>
    </xf>
    <xf numFmtId="10" fontId="4" fillId="0" borderId="5" xfId="0" applyNumberFormat="1" applyFont="1" applyFill="1" applyBorder="1" applyProtection="1">
      <protection locked="0"/>
    </xf>
    <xf numFmtId="169" fontId="4" fillId="0" borderId="5" xfId="0" applyNumberFormat="1" applyFont="1" applyFill="1" applyBorder="1" applyProtection="1">
      <protection locked="0"/>
    </xf>
    <xf numFmtId="169" fontId="4" fillId="0" borderId="0" xfId="0" applyNumberFormat="1" applyFont="1" applyFill="1"/>
    <xf numFmtId="169" fontId="7" fillId="0" borderId="5" xfId="0" applyNumberFormat="1" applyFont="1" applyFill="1" applyBorder="1" applyAlignment="1">
      <alignment horizontal="right"/>
    </xf>
    <xf numFmtId="169" fontId="7" fillId="0" borderId="0" xfId="0" applyNumberFormat="1" applyFont="1" applyFill="1" applyAlignment="1">
      <alignment horizontal="right"/>
    </xf>
    <xf numFmtId="169" fontId="4" fillId="0" borderId="5" xfId="0" applyNumberFormat="1" applyFont="1" applyFill="1" applyBorder="1" applyAlignment="1">
      <alignment horizontal="right"/>
    </xf>
    <xf numFmtId="169" fontId="4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horizontal="right"/>
    </xf>
    <xf numFmtId="4" fontId="2" fillId="0" borderId="5" xfId="0" applyNumberFormat="1" applyFont="1" applyFill="1" applyBorder="1"/>
    <xf numFmtId="4" fontId="2" fillId="0" borderId="0" xfId="0" applyNumberFormat="1" applyFont="1" applyFill="1"/>
    <xf numFmtId="4" fontId="4" fillId="0" borderId="5" xfId="0" applyNumberFormat="1" applyFont="1" applyFill="1" applyBorder="1"/>
    <xf numFmtId="4" fontId="4" fillId="0" borderId="0" xfId="0" applyNumberFormat="1" applyFont="1" applyFill="1"/>
    <xf numFmtId="0" fontId="4" fillId="0" borderId="4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0" fillId="0" borderId="0" xfId="0" applyFont="1" applyFill="1"/>
    <xf numFmtId="9" fontId="11" fillId="0" borderId="5" xfId="0" applyNumberFormat="1" applyFont="1" applyFill="1" applyBorder="1" applyAlignment="1">
      <alignment horizontal="center"/>
    </xf>
    <xf numFmtId="2" fontId="2" fillId="0" borderId="5" xfId="0" applyNumberFormat="1" applyFont="1" applyFill="1" applyBorder="1"/>
    <xf numFmtId="9" fontId="2" fillId="0" borderId="5" xfId="0" applyNumberFormat="1" applyFont="1" applyFill="1" applyBorder="1" applyAlignment="1">
      <alignment horizontal="center"/>
    </xf>
    <xf numFmtId="2" fontId="1" fillId="0" borderId="5" xfId="0" applyNumberFormat="1" applyFont="1" applyFill="1" applyBorder="1"/>
    <xf numFmtId="2" fontId="1" fillId="0" borderId="0" xfId="0" applyNumberFormat="1" applyFont="1" applyFill="1"/>
    <xf numFmtId="170" fontId="2" fillId="0" borderId="0" xfId="0" applyNumberFormat="1" applyFont="1" applyFill="1"/>
    <xf numFmtId="0" fontId="4" fillId="0" borderId="0" xfId="0" applyFont="1" applyFill="1" applyAlignment="1">
      <alignment horizontal="right" wrapText="1"/>
    </xf>
    <xf numFmtId="9" fontId="7" fillId="0" borderId="0" xfId="0" applyNumberFormat="1" applyFont="1" applyFill="1" applyAlignment="1">
      <alignment horizontal="center"/>
    </xf>
    <xf numFmtId="2" fontId="4" fillId="0" borderId="0" xfId="0" applyNumberFormat="1" applyFont="1" applyFill="1"/>
    <xf numFmtId="10" fontId="2" fillId="0" borderId="5" xfId="0" applyNumberFormat="1" applyFont="1" applyFill="1" applyBorder="1"/>
    <xf numFmtId="2" fontId="9" fillId="0" borderId="5" xfId="0" applyNumberFormat="1" applyFont="1" applyFill="1" applyBorder="1"/>
    <xf numFmtId="2" fontId="9" fillId="0" borderId="0" xfId="0" applyNumberFormat="1" applyFont="1" applyFill="1"/>
    <xf numFmtId="0" fontId="8" fillId="0" borderId="0" xfId="0" applyFont="1" applyFill="1"/>
    <xf numFmtId="0" fontId="4" fillId="0" borderId="5" xfId="0" applyFont="1" applyFill="1" applyBorder="1"/>
    <xf numFmtId="2" fontId="12" fillId="0" borderId="5" xfId="0" applyNumberFormat="1" applyFont="1" applyFill="1" applyBorder="1"/>
    <xf numFmtId="2" fontId="12" fillId="0" borderId="0" xfId="0" applyNumberFormat="1" applyFont="1" applyFill="1"/>
    <xf numFmtId="0" fontId="4" fillId="0" borderId="2" xfId="0" applyFont="1" applyFill="1" applyBorder="1" applyAlignment="1">
      <alignment horizontal="right" wrapText="1"/>
    </xf>
    <xf numFmtId="0" fontId="4" fillId="0" borderId="3" xfId="0" applyFont="1" applyFill="1" applyBorder="1" applyAlignment="1">
      <alignment horizontal="right" wrapText="1"/>
    </xf>
    <xf numFmtId="0" fontId="4" fillId="0" borderId="4" xfId="0" applyFont="1" applyFill="1" applyBorder="1" applyAlignment="1">
      <alignment horizontal="right" wrapText="1"/>
    </xf>
    <xf numFmtId="2" fontId="4" fillId="0" borderId="5" xfId="0" applyNumberFormat="1" applyFont="1" applyFill="1" applyBorder="1"/>
    <xf numFmtId="0" fontId="13" fillId="0" borderId="5" xfId="0" applyFont="1" applyFill="1" applyBorder="1" applyAlignment="1">
      <alignment horizontal="center" wrapText="1"/>
    </xf>
    <xf numFmtId="2" fontId="13" fillId="0" borderId="5" xfId="0" applyNumberFormat="1" applyFont="1" applyFill="1" applyBorder="1" applyAlignment="1">
      <alignment horizontal="center" wrapText="1"/>
    </xf>
    <xf numFmtId="168" fontId="14" fillId="0" borderId="5" xfId="0" applyNumberFormat="1" applyFont="1" applyFill="1" applyBorder="1"/>
    <xf numFmtId="0" fontId="14" fillId="0" borderId="5" xfId="0" applyFont="1" applyFill="1" applyBorder="1" applyAlignment="1">
      <alignment horizontal="left" wrapText="1"/>
    </xf>
    <xf numFmtId="168" fontId="14" fillId="0" borderId="5" xfId="0" applyNumberFormat="1" applyFont="1" applyFill="1" applyBorder="1" applyAlignment="1" applyProtection="1">
      <alignment horizontal="center" wrapText="1"/>
      <protection locked="0"/>
    </xf>
    <xf numFmtId="0" fontId="14" fillId="0" borderId="5" xfId="0" applyFont="1" applyFill="1" applyBorder="1" applyAlignment="1" applyProtection="1">
      <alignment horizontal="center" wrapText="1"/>
      <protection locked="0"/>
    </xf>
    <xf numFmtId="10" fontId="14" fillId="0" borderId="5" xfId="0" applyNumberFormat="1" applyFont="1" applyFill="1" applyBorder="1" applyAlignment="1" applyProtection="1">
      <alignment horizontal="center" wrapText="1"/>
      <protection locked="0"/>
    </xf>
    <xf numFmtId="168" fontId="14" fillId="0" borderId="5" xfId="0" applyNumberFormat="1" applyFont="1" applyFill="1" applyBorder="1" applyAlignment="1" applyProtection="1">
      <alignment wrapText="1"/>
      <protection locked="0"/>
    </xf>
    <xf numFmtId="168" fontId="14" fillId="0" borderId="2" xfId="0" applyNumberFormat="1" applyFont="1" applyFill="1" applyBorder="1" applyProtection="1">
      <protection locked="0"/>
    </xf>
    <xf numFmtId="168" fontId="14" fillId="0" borderId="5" xfId="0" applyNumberFormat="1" applyFont="1" applyFill="1" applyBorder="1" applyProtection="1">
      <protection locked="0"/>
    </xf>
    <xf numFmtId="171" fontId="2" fillId="0" borderId="0" xfId="0" applyNumberFormat="1" applyFont="1" applyFill="1"/>
    <xf numFmtId="0" fontId="14" fillId="0" borderId="5" xfId="0" applyFont="1" applyFill="1" applyBorder="1" applyAlignment="1">
      <alignment wrapText="1"/>
    </xf>
    <xf numFmtId="172" fontId="2" fillId="0" borderId="0" xfId="0" applyNumberFormat="1" applyFont="1" applyFill="1"/>
    <xf numFmtId="168" fontId="13" fillId="0" borderId="5" xfId="0" applyNumberFormat="1" applyFont="1" applyFill="1" applyBorder="1" applyProtection="1">
      <protection locked="0"/>
    </xf>
    <xf numFmtId="9" fontId="13" fillId="0" borderId="5" xfId="0" applyNumberFormat="1" applyFont="1" applyFill="1" applyBorder="1" applyProtection="1">
      <protection locked="0"/>
    </xf>
    <xf numFmtId="168" fontId="13" fillId="0" borderId="2" xfId="0" applyNumberFormat="1" applyFont="1" applyFill="1" applyBorder="1" applyProtection="1">
      <protection locked="0"/>
    </xf>
    <xf numFmtId="2" fontId="13" fillId="0" borderId="5" xfId="0" applyNumberFormat="1" applyFont="1" applyFill="1" applyBorder="1" applyProtection="1">
      <protection locked="0"/>
    </xf>
    <xf numFmtId="0" fontId="2" fillId="0" borderId="19" xfId="0" applyFont="1" applyFill="1" applyBorder="1" applyAlignment="1">
      <alignment horizontal="center"/>
    </xf>
    <xf numFmtId="0" fontId="15" fillId="0" borderId="5" xfId="0" applyFont="1" applyFill="1" applyBorder="1" applyAlignment="1">
      <alignment wrapText="1"/>
    </xf>
    <xf numFmtId="0" fontId="15" fillId="0" borderId="5" xfId="0" applyFont="1" applyFill="1" applyBorder="1" applyAlignment="1" applyProtection="1">
      <alignment horizontal="center" wrapText="1"/>
      <protection locked="0"/>
    </xf>
    <xf numFmtId="2" fontId="2" fillId="0" borderId="4" xfId="0" applyNumberFormat="1" applyFont="1" applyFill="1" applyBorder="1" applyAlignment="1" applyProtection="1">
      <alignment horizontal="right"/>
      <protection locked="0"/>
    </xf>
    <xf numFmtId="4" fontId="7" fillId="0" borderId="0" xfId="0" applyNumberFormat="1" applyFont="1" applyFill="1"/>
    <xf numFmtId="0" fontId="16" fillId="0" borderId="21" xfId="0" applyFont="1" applyFill="1" applyBorder="1" applyAlignment="1">
      <alignment horizontal="center" wrapText="1"/>
    </xf>
    <xf numFmtId="0" fontId="17" fillId="0" borderId="5" xfId="0" applyFont="1" applyFill="1" applyBorder="1" applyAlignment="1">
      <alignment vertical="top" wrapText="1"/>
    </xf>
    <xf numFmtId="0" fontId="2" fillId="0" borderId="5" xfId="0" applyFont="1" applyFill="1" applyBorder="1" applyProtection="1">
      <protection locked="0"/>
    </xf>
    <xf numFmtId="2" fontId="2" fillId="0" borderId="5" xfId="0" applyNumberFormat="1" applyFont="1" applyFill="1" applyBorder="1" applyProtection="1">
      <protection locked="0"/>
    </xf>
    <xf numFmtId="4" fontId="4" fillId="0" borderId="5" xfId="0" applyNumberFormat="1" applyFont="1" applyFill="1" applyBorder="1" applyProtection="1">
      <protection locked="0"/>
    </xf>
    <xf numFmtId="0" fontId="15" fillId="0" borderId="0" xfId="0" applyFont="1" applyFill="1" applyAlignment="1">
      <alignment wrapText="1"/>
    </xf>
    <xf numFmtId="0" fontId="2" fillId="0" borderId="3" xfId="0" applyFont="1" applyFill="1" applyBorder="1" applyAlignment="1">
      <alignment horizontal="center"/>
    </xf>
    <xf numFmtId="165" fontId="4" fillId="0" borderId="4" xfId="0" applyNumberFormat="1" applyFont="1" applyFill="1" applyBorder="1"/>
    <xf numFmtId="2" fontId="7" fillId="0" borderId="5" xfId="0" applyNumberFormat="1" applyFont="1" applyFill="1" applyBorder="1"/>
    <xf numFmtId="2" fontId="7" fillId="0" borderId="0" xfId="0" applyNumberFormat="1" applyFont="1" applyFill="1"/>
    <xf numFmtId="10" fontId="4" fillId="0" borderId="5" xfId="0" applyNumberFormat="1" applyFont="1" applyFill="1" applyBorder="1"/>
    <xf numFmtId="10" fontId="4" fillId="0" borderId="4" xfId="0" applyNumberFormat="1" applyFont="1" applyFill="1" applyBorder="1"/>
    <xf numFmtId="169" fontId="4" fillId="0" borderId="5" xfId="0" applyNumberFormat="1" applyFont="1" applyFill="1" applyBorder="1"/>
    <xf numFmtId="169" fontId="2" fillId="0" borderId="5" xfId="0" applyNumberFormat="1" applyFont="1" applyFill="1" applyBorder="1"/>
    <xf numFmtId="169" fontId="2" fillId="0" borderId="0" xfId="0" applyNumberFormat="1" applyFont="1" applyFill="1"/>
    <xf numFmtId="4" fontId="1" fillId="0" borderId="5" xfId="0" applyNumberFormat="1" applyFont="1" applyFill="1" applyBorder="1"/>
    <xf numFmtId="4" fontId="12" fillId="0" borderId="0" xfId="0" applyNumberFormat="1" applyFont="1" applyFill="1"/>
    <xf numFmtId="0" fontId="12" fillId="0" borderId="8" xfId="0" applyFont="1" applyFill="1" applyBorder="1" applyAlignment="1">
      <alignment horizontal="right"/>
    </xf>
    <xf numFmtId="0" fontId="18" fillId="0" borderId="5" xfId="0" applyFont="1" applyFill="1" applyBorder="1" applyAlignment="1">
      <alignment horizontal="center" wrapText="1"/>
    </xf>
    <xf numFmtId="0" fontId="18" fillId="0" borderId="5" xfId="0" applyFont="1" applyFill="1" applyBorder="1" applyAlignment="1">
      <alignment horizontal="center"/>
    </xf>
    <xf numFmtId="0" fontId="18" fillId="0" borderId="5" xfId="0" applyFont="1" applyFill="1" applyBorder="1" applyAlignment="1" applyProtection="1">
      <alignment horizontal="center" wrapText="1"/>
      <protection locked="0"/>
    </xf>
    <xf numFmtId="0" fontId="1" fillId="0" borderId="5" xfId="0" applyFont="1" applyFill="1" applyBorder="1" applyAlignment="1" applyProtection="1">
      <alignment horizontal="center"/>
      <protection locked="0"/>
    </xf>
    <xf numFmtId="165" fontId="18" fillId="0" borderId="5" xfId="0" applyNumberFormat="1" applyFont="1" applyFill="1" applyBorder="1" applyAlignment="1" applyProtection="1">
      <alignment horizontal="center"/>
      <protection locked="0"/>
    </xf>
    <xf numFmtId="4" fontId="4" fillId="0" borderId="5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Fill="1" applyAlignment="1"/>
    <xf numFmtId="165" fontId="4" fillId="0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ont="1" applyFill="1" applyAlignment="1"/>
    <xf numFmtId="9" fontId="13" fillId="0" borderId="2" xfId="0" applyNumberFormat="1" applyFont="1" applyFill="1" applyBorder="1" applyAlignment="1">
      <alignment horizontal="center"/>
    </xf>
    <xf numFmtId="0" fontId="6" fillId="0" borderId="3" xfId="0" applyFont="1" applyFill="1" applyBorder="1"/>
    <xf numFmtId="0" fontId="6" fillId="0" borderId="4" xfId="0" applyFont="1" applyFill="1" applyBorder="1"/>
    <xf numFmtId="0" fontId="4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 wrapText="1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right"/>
    </xf>
    <xf numFmtId="0" fontId="18" fillId="0" borderId="0" xfId="0" applyFont="1" applyFill="1" applyAlignment="1">
      <alignment horizontal="center"/>
    </xf>
    <xf numFmtId="0" fontId="0" fillId="0" borderId="0" xfId="0" applyFont="1" applyFill="1" applyAlignment="1"/>
    <xf numFmtId="0" fontId="19" fillId="0" borderId="2" xfId="0" applyFont="1" applyFill="1" applyBorder="1" applyAlignment="1">
      <alignment horizontal="left" vertical="top"/>
    </xf>
    <xf numFmtId="0" fontId="13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 wrapText="1"/>
    </xf>
    <xf numFmtId="0" fontId="6" fillId="0" borderId="20" xfId="0" applyFont="1" applyFill="1" applyBorder="1"/>
    <xf numFmtId="0" fontId="13" fillId="0" borderId="2" xfId="0" applyFont="1" applyFill="1" applyBorder="1" applyAlignment="1" applyProtection="1">
      <alignment horizontal="center" wrapText="1"/>
      <protection locked="0"/>
    </xf>
    <xf numFmtId="0" fontId="6" fillId="0" borderId="4" xfId="0" applyFont="1" applyFill="1" applyBorder="1" applyProtection="1">
      <protection locked="0"/>
    </xf>
    <xf numFmtId="0" fontId="7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right" wrapText="1"/>
    </xf>
    <xf numFmtId="0" fontId="4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center" wrapText="1"/>
    </xf>
    <xf numFmtId="0" fontId="13" fillId="0" borderId="2" xfId="0" applyFont="1" applyFill="1" applyBorder="1" applyAlignment="1">
      <alignment horizontal="left"/>
    </xf>
    <xf numFmtId="0" fontId="4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8" fillId="0" borderId="2" xfId="0" applyFont="1" applyFill="1" applyBorder="1"/>
    <xf numFmtId="0" fontId="8" fillId="0" borderId="2" xfId="0" applyFont="1" applyFill="1" applyBorder="1" applyAlignment="1">
      <alignment horizontal="left"/>
    </xf>
    <xf numFmtId="0" fontId="2" fillId="0" borderId="0" xfId="0" applyFont="1"/>
    <xf numFmtId="0" fontId="0" fillId="0" borderId="0" xfId="0" applyFont="1" applyAlignment="1"/>
    <xf numFmtId="0" fontId="1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/>
    <xf numFmtId="164" fontId="2" fillId="0" borderId="2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2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left" wrapText="1"/>
    </xf>
    <xf numFmtId="0" fontId="6" fillId="0" borderId="10" xfId="0" applyFont="1" applyFill="1" applyBorder="1"/>
    <xf numFmtId="0" fontId="4" fillId="0" borderId="11" xfId="0" applyFont="1" applyFill="1" applyBorder="1" applyAlignment="1">
      <alignment horizontal="center" wrapText="1"/>
    </xf>
    <xf numFmtId="0" fontId="6" fillId="0" borderId="14" xfId="0" applyFont="1" applyFill="1" applyBorder="1"/>
    <xf numFmtId="0" fontId="4" fillId="0" borderId="12" xfId="0" applyFont="1" applyFill="1" applyBorder="1" applyAlignment="1" applyProtection="1">
      <alignment horizontal="center" wrapText="1"/>
      <protection locked="0"/>
    </xf>
    <xf numFmtId="0" fontId="6" fillId="0" borderId="13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tabSelected="1" topLeftCell="A85" workbookViewId="0">
      <selection activeCell="K190" sqref="K190"/>
    </sheetView>
  </sheetViews>
  <sheetFormatPr defaultColWidth="12.625" defaultRowHeight="15" customHeight="1"/>
  <cols>
    <col min="1" max="1" width="18.125" style="172" customWidth="1"/>
    <col min="2" max="2" width="10.625" style="172" customWidth="1"/>
    <col min="3" max="3" width="8.875" style="172" customWidth="1"/>
    <col min="4" max="4" width="10.125" style="172" customWidth="1"/>
    <col min="5" max="5" width="9.75" style="172" customWidth="1"/>
    <col min="6" max="6" width="9.625" style="172" customWidth="1"/>
    <col min="7" max="7" width="7.625" style="172" customWidth="1"/>
    <col min="8" max="8" width="8.125" style="172" customWidth="1"/>
    <col min="9" max="9" width="14.25" style="172" customWidth="1"/>
    <col min="10" max="11" width="13.625" style="172" customWidth="1"/>
    <col min="12" max="12" width="10.125" customWidth="1"/>
    <col min="13" max="13" width="14.75" customWidth="1"/>
    <col min="14" max="18" width="8" customWidth="1"/>
    <col min="19" max="26" width="7.625" customWidth="1"/>
  </cols>
  <sheetData>
    <row r="1" spans="1:26">
      <c r="A1" s="206" t="s">
        <v>0</v>
      </c>
      <c r="B1" s="185"/>
      <c r="C1" s="185"/>
      <c r="D1" s="185"/>
      <c r="E1" s="185"/>
      <c r="F1" s="7"/>
      <c r="G1" s="7"/>
      <c r="H1" s="7"/>
      <c r="I1" s="7"/>
      <c r="J1" s="7"/>
      <c r="K1" s="7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>
      <c r="A2" s="207" t="s">
        <v>1</v>
      </c>
      <c r="B2" s="185"/>
      <c r="C2" s="185"/>
      <c r="D2" s="185"/>
      <c r="E2" s="185"/>
      <c r="F2" s="8"/>
      <c r="G2" s="9"/>
      <c r="H2" s="9"/>
      <c r="I2" s="7"/>
      <c r="J2" s="7"/>
      <c r="K2" s="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5.75">
      <c r="A3" s="7"/>
      <c r="B3" s="208"/>
      <c r="C3" s="209"/>
      <c r="D3" s="209"/>
      <c r="E3" s="7"/>
      <c r="F3" s="7"/>
      <c r="G3" s="7"/>
      <c r="H3" s="7"/>
      <c r="I3" s="7"/>
      <c r="J3" s="7"/>
      <c r="K3" s="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188" t="s">
        <v>2</v>
      </c>
      <c r="B4" s="174"/>
      <c r="C4" s="174"/>
      <c r="D4" s="174"/>
      <c r="E4" s="175"/>
      <c r="F4" s="10"/>
      <c r="G4" s="9"/>
      <c r="H4" s="9"/>
      <c r="I4" s="7"/>
      <c r="J4" s="7"/>
      <c r="K4" s="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>
      <c r="A5" s="178" t="s">
        <v>3</v>
      </c>
      <c r="B5" s="175"/>
      <c r="C5" s="178" t="s">
        <v>4</v>
      </c>
      <c r="D5" s="174"/>
      <c r="E5" s="175"/>
      <c r="F5" s="11"/>
      <c r="G5" s="7"/>
      <c r="H5" s="7"/>
      <c r="I5" s="7"/>
      <c r="J5" s="7"/>
      <c r="K5" s="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>
      <c r="A6" s="178" t="s">
        <v>5</v>
      </c>
      <c r="B6" s="175"/>
      <c r="C6" s="178" t="s">
        <v>6</v>
      </c>
      <c r="D6" s="174"/>
      <c r="E6" s="175"/>
      <c r="F6" s="11"/>
      <c r="G6" s="7"/>
      <c r="H6" s="7"/>
      <c r="I6" s="7"/>
      <c r="J6" s="7"/>
      <c r="K6" s="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>
      <c r="A7" s="178" t="s">
        <v>7</v>
      </c>
      <c r="B7" s="175"/>
      <c r="C7" s="178" t="s">
        <v>8</v>
      </c>
      <c r="D7" s="174"/>
      <c r="E7" s="175"/>
      <c r="F7" s="11"/>
      <c r="G7" s="7"/>
      <c r="H7" s="7"/>
      <c r="I7" s="7"/>
      <c r="J7" s="7"/>
      <c r="K7" s="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>
      <c r="A8" s="178" t="s">
        <v>9</v>
      </c>
      <c r="B8" s="175"/>
      <c r="C8" s="178">
        <v>5174</v>
      </c>
      <c r="D8" s="174"/>
      <c r="E8" s="175"/>
      <c r="F8" s="11"/>
      <c r="G8" s="7"/>
      <c r="H8" s="7"/>
      <c r="I8" s="7"/>
      <c r="J8" s="7"/>
      <c r="K8" s="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>
      <c r="A9" s="178" t="s">
        <v>10</v>
      </c>
      <c r="B9" s="175"/>
      <c r="C9" s="178" t="s">
        <v>11</v>
      </c>
      <c r="D9" s="174"/>
      <c r="E9" s="175"/>
      <c r="F9" s="11"/>
      <c r="G9" s="7"/>
      <c r="H9" s="7"/>
      <c r="I9" s="7"/>
      <c r="J9" s="7"/>
      <c r="K9" s="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>
      <c r="A10" s="178" t="s">
        <v>12</v>
      </c>
      <c r="B10" s="175"/>
      <c r="C10" s="178" t="s">
        <v>13</v>
      </c>
      <c r="D10" s="174"/>
      <c r="E10" s="175"/>
      <c r="F10" s="11"/>
      <c r="G10" s="7"/>
      <c r="H10" s="7"/>
      <c r="I10" s="7"/>
      <c r="J10" s="7"/>
      <c r="K10" s="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>
      <c r="A11" s="12" t="s">
        <v>14</v>
      </c>
      <c r="B11" s="13">
        <v>180</v>
      </c>
      <c r="C11" s="210">
        <v>1426.75</v>
      </c>
      <c r="D11" s="174"/>
      <c r="E11" s="175"/>
      <c r="F11" s="11"/>
      <c r="G11" s="7"/>
      <c r="H11" s="14"/>
      <c r="I11" s="7"/>
      <c r="J11" s="7"/>
      <c r="K11" s="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>
      <c r="A12" s="11"/>
      <c r="B12" s="11"/>
      <c r="C12" s="15"/>
      <c r="D12" s="11"/>
      <c r="E12" s="11"/>
      <c r="F12" s="11"/>
      <c r="G12" s="7"/>
      <c r="H12" s="7"/>
      <c r="I12" s="7"/>
      <c r="J12" s="7"/>
      <c r="K12" s="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>
      <c r="A13" s="178" t="s">
        <v>15</v>
      </c>
      <c r="B13" s="175"/>
      <c r="C13" s="16" t="s">
        <v>16</v>
      </c>
      <c r="D13" s="16" t="s">
        <v>17</v>
      </c>
      <c r="E13" s="16" t="s">
        <v>18</v>
      </c>
      <c r="F13" s="8"/>
      <c r="G13" s="7"/>
      <c r="H13" s="7"/>
      <c r="I13" s="7"/>
      <c r="J13" s="7"/>
      <c r="K13" s="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>
      <c r="A14" s="211"/>
      <c r="B14" s="212"/>
      <c r="C14" s="17">
        <v>1</v>
      </c>
      <c r="D14" s="18">
        <v>18.2</v>
      </c>
      <c r="E14" s="19">
        <v>0.19</v>
      </c>
      <c r="F14" s="20"/>
      <c r="G14" s="7"/>
      <c r="H14" s="7"/>
      <c r="I14" s="7"/>
      <c r="J14" s="7"/>
      <c r="K14" s="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>
      <c r="A15" s="178" t="s">
        <v>19</v>
      </c>
      <c r="B15" s="175"/>
      <c r="C15" s="16" t="s">
        <v>16</v>
      </c>
      <c r="D15" s="16" t="s">
        <v>17</v>
      </c>
      <c r="E15" s="16" t="s">
        <v>18</v>
      </c>
      <c r="F15" s="8"/>
      <c r="G15" s="7"/>
      <c r="H15" s="7"/>
      <c r="I15" s="7"/>
      <c r="J15" s="7"/>
      <c r="K15" s="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>
      <c r="A16" s="213"/>
      <c r="B16" s="175"/>
      <c r="C16" s="17">
        <v>2</v>
      </c>
      <c r="D16" s="21">
        <v>4</v>
      </c>
      <c r="E16" s="22">
        <v>0.06</v>
      </c>
      <c r="F16" s="23"/>
      <c r="G16" s="7"/>
      <c r="H16" s="7"/>
      <c r="I16" s="7"/>
      <c r="J16" s="7"/>
      <c r="K16" s="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>
      <c r="A17" s="24"/>
      <c r="B17" s="25"/>
      <c r="C17" s="26"/>
      <c r="D17" s="27"/>
      <c r="E17" s="28" t="s">
        <v>20</v>
      </c>
      <c r="F17" s="23"/>
      <c r="G17" s="7"/>
      <c r="H17" s="7"/>
      <c r="I17" s="7"/>
      <c r="J17" s="7"/>
      <c r="K17" s="7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>
      <c r="A18" s="24"/>
      <c r="B18" s="25"/>
      <c r="C18" s="26"/>
      <c r="D18" s="27"/>
      <c r="E18" s="22">
        <v>0.5</v>
      </c>
      <c r="F18" s="23"/>
      <c r="G18" s="7"/>
      <c r="H18" s="7"/>
      <c r="I18" s="7"/>
      <c r="J18" s="7"/>
      <c r="K18" s="7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>
      <c r="A19" s="178" t="s">
        <v>21</v>
      </c>
      <c r="B19" s="175"/>
      <c r="C19" s="26"/>
      <c r="D19" s="21">
        <v>15.62</v>
      </c>
      <c r="E19" s="26"/>
      <c r="F19" s="29"/>
      <c r="G19" s="7"/>
      <c r="H19" s="7"/>
      <c r="I19" s="7"/>
      <c r="J19" s="7"/>
      <c r="K19" s="7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>
      <c r="A20" s="10"/>
      <c r="B20" s="10"/>
      <c r="C20" s="30"/>
      <c r="D20" s="30"/>
      <c r="E20" s="30"/>
      <c r="F20" s="30"/>
      <c r="G20" s="7"/>
      <c r="H20" s="7"/>
      <c r="I20" s="7"/>
      <c r="J20" s="7"/>
      <c r="K20" s="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>
      <c r="A21" s="188" t="s">
        <v>22</v>
      </c>
      <c r="B21" s="175"/>
      <c r="C21" s="31" t="s">
        <v>23</v>
      </c>
      <c r="D21" s="31" t="s">
        <v>24</v>
      </c>
      <c r="E21" s="16" t="s">
        <v>25</v>
      </c>
      <c r="F21" s="8"/>
      <c r="G21" s="7"/>
      <c r="H21" s="10"/>
      <c r="I21" s="7"/>
      <c r="J21" s="7"/>
      <c r="K21" s="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>
      <c r="A22" s="32" t="s">
        <v>26</v>
      </c>
      <c r="B22" s="33">
        <v>12</v>
      </c>
      <c r="C22" s="34">
        <v>30</v>
      </c>
      <c r="D22" s="33">
        <v>0</v>
      </c>
      <c r="E22" s="17">
        <f>C22+D22</f>
        <v>30</v>
      </c>
      <c r="F22" s="29"/>
      <c r="G22" s="7"/>
      <c r="H22" s="35"/>
      <c r="I22" s="7"/>
      <c r="J22" s="7"/>
      <c r="K22" s="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>
      <c r="A23" s="194" t="s">
        <v>27</v>
      </c>
      <c r="B23" s="174"/>
      <c r="C23" s="175"/>
      <c r="D23" s="36"/>
      <c r="E23" s="36"/>
      <c r="F23" s="30"/>
      <c r="G23" s="7"/>
      <c r="H23" s="10"/>
      <c r="I23" s="7"/>
      <c r="J23" s="7"/>
      <c r="K23" s="7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>
      <c r="A24" s="36" t="s">
        <v>28</v>
      </c>
      <c r="B24" s="36"/>
      <c r="C24" s="37">
        <v>0.55730000000000002</v>
      </c>
      <c r="D24" s="38"/>
      <c r="E24" s="38"/>
      <c r="F24" s="30"/>
      <c r="G24" s="7"/>
      <c r="H24" s="39"/>
      <c r="I24" s="7"/>
      <c r="J24" s="7"/>
      <c r="K24" s="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>
      <c r="A25" s="32" t="s">
        <v>29</v>
      </c>
      <c r="B25" s="36"/>
      <c r="C25" s="37">
        <v>6.1899999999999997E-2</v>
      </c>
      <c r="D25" s="38"/>
      <c r="E25" s="38"/>
      <c r="F25" s="30"/>
      <c r="G25" s="7"/>
      <c r="H25" s="9"/>
      <c r="I25" s="7"/>
      <c r="J25" s="7"/>
      <c r="K25" s="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>
      <c r="A26" s="178" t="s">
        <v>30</v>
      </c>
      <c r="B26" s="175"/>
      <c r="C26" s="37">
        <v>3.0800000000000001E-2</v>
      </c>
      <c r="D26" s="38"/>
      <c r="E26" s="38"/>
      <c r="F26" s="30"/>
      <c r="G26" s="7"/>
      <c r="H26" s="7"/>
      <c r="I26" s="7"/>
      <c r="J26" s="7"/>
      <c r="K26" s="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>
      <c r="A27" s="36" t="s">
        <v>31</v>
      </c>
      <c r="B27" s="36"/>
      <c r="C27" s="37">
        <f>(100%-(C24+C25+C26))</f>
        <v>0.35</v>
      </c>
      <c r="D27" s="38"/>
      <c r="E27" s="38"/>
      <c r="F27" s="30"/>
      <c r="G27" s="7"/>
      <c r="H27" s="9"/>
      <c r="I27" s="7"/>
      <c r="J27" s="7"/>
      <c r="K27" s="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>
      <c r="A28" s="40"/>
      <c r="B28" s="41"/>
      <c r="C28" s="42"/>
      <c r="D28" s="41"/>
      <c r="E28" s="41"/>
      <c r="F28" s="30"/>
      <c r="G28" s="7"/>
      <c r="H28" s="7"/>
      <c r="I28" s="7"/>
      <c r="J28" s="7"/>
      <c r="K28" s="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>
      <c r="A29" s="214" t="s">
        <v>32</v>
      </c>
      <c r="B29" s="215"/>
      <c r="C29" s="215"/>
      <c r="D29" s="215"/>
      <c r="E29" s="215"/>
      <c r="F29" s="43"/>
      <c r="G29" s="7"/>
      <c r="H29" s="9"/>
      <c r="I29" s="7"/>
      <c r="J29" s="7"/>
      <c r="K29" s="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>
      <c r="A30" s="216" t="s">
        <v>7</v>
      </c>
      <c r="B30" s="216" t="s">
        <v>33</v>
      </c>
      <c r="C30" s="216" t="s">
        <v>34</v>
      </c>
      <c r="D30" s="218" t="s">
        <v>35</v>
      </c>
      <c r="E30" s="219"/>
      <c r="F30" s="44"/>
      <c r="G30" s="7"/>
      <c r="H30" s="7"/>
      <c r="I30" s="7"/>
      <c r="J30" s="7"/>
      <c r="K30" s="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>
      <c r="A31" s="217"/>
      <c r="B31" s="217"/>
      <c r="C31" s="217"/>
      <c r="D31" s="45" t="s">
        <v>36</v>
      </c>
      <c r="E31" s="45" t="s">
        <v>37</v>
      </c>
      <c r="F31" s="44"/>
      <c r="G31" s="7"/>
      <c r="H31" s="7"/>
      <c r="I31" s="7"/>
      <c r="J31" s="7"/>
      <c r="K31" s="7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customHeight="1">
      <c r="A32" s="46" t="s">
        <v>38</v>
      </c>
      <c r="B32" s="47">
        <v>1</v>
      </c>
      <c r="C32" s="47">
        <v>30</v>
      </c>
      <c r="D32" s="48">
        <v>0.69040000000000001</v>
      </c>
      <c r="E32" s="49">
        <f t="shared" ref="E32:E43" si="0">B32*C32*D32</f>
        <v>20.712</v>
      </c>
      <c r="F32" s="50"/>
      <c r="G32" s="7"/>
      <c r="H32" s="7"/>
      <c r="I32" s="7"/>
      <c r="J32" s="7"/>
      <c r="K32" s="7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customHeight="1">
      <c r="A33" s="51" t="s">
        <v>39</v>
      </c>
      <c r="B33" s="47">
        <v>1</v>
      </c>
      <c r="C33" s="47">
        <v>1</v>
      </c>
      <c r="D33" s="48">
        <v>1</v>
      </c>
      <c r="E33" s="49">
        <f t="shared" si="0"/>
        <v>1</v>
      </c>
      <c r="F33" s="52"/>
      <c r="G33" s="7"/>
      <c r="H33" s="7"/>
      <c r="I33" s="7"/>
      <c r="J33" s="7"/>
      <c r="K33" s="7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customHeight="1">
      <c r="A34" s="51" t="s">
        <v>40</v>
      </c>
      <c r="B34" s="47">
        <v>0.16420000000000001</v>
      </c>
      <c r="C34" s="47">
        <v>15</v>
      </c>
      <c r="D34" s="48">
        <v>0.69040000000000001</v>
      </c>
      <c r="E34" s="49">
        <f t="shared" si="0"/>
        <v>1.7004552000000002</v>
      </c>
      <c r="F34" s="52"/>
      <c r="G34" s="7"/>
      <c r="H34" s="7"/>
      <c r="I34" s="7"/>
      <c r="J34" s="7"/>
      <c r="K34" s="7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customHeight="1">
      <c r="A35" s="51" t="s">
        <v>41</v>
      </c>
      <c r="B35" s="47">
        <v>1</v>
      </c>
      <c r="C35" s="47">
        <v>5</v>
      </c>
      <c r="D35" s="48">
        <v>0.69040000000000001</v>
      </c>
      <c r="E35" s="49">
        <f t="shared" si="0"/>
        <v>3.452</v>
      </c>
      <c r="F35" s="50"/>
      <c r="G35" s="7"/>
      <c r="H35" s="7"/>
      <c r="I35" s="7"/>
      <c r="J35" s="7"/>
      <c r="K35" s="7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customHeight="1">
      <c r="A36" s="51" t="s">
        <v>42</v>
      </c>
      <c r="B36" s="47">
        <v>0.15310000000000001</v>
      </c>
      <c r="C36" s="47">
        <v>2</v>
      </c>
      <c r="D36" s="48">
        <v>1</v>
      </c>
      <c r="E36" s="49">
        <f t="shared" si="0"/>
        <v>0.30620000000000003</v>
      </c>
      <c r="F36" s="50"/>
      <c r="G36" s="7"/>
      <c r="H36" s="7"/>
      <c r="I36" s="7"/>
      <c r="J36" s="7"/>
      <c r="K36" s="7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customHeight="1">
      <c r="A37" s="51" t="s">
        <v>43</v>
      </c>
      <c r="B37" s="47">
        <v>3.0099999999999998E-2</v>
      </c>
      <c r="C37" s="47">
        <v>2</v>
      </c>
      <c r="D37" s="48">
        <v>0.69040000000000001</v>
      </c>
      <c r="E37" s="49">
        <f t="shared" si="0"/>
        <v>4.1562080000000001E-2</v>
      </c>
      <c r="F37" s="50"/>
      <c r="G37" s="7"/>
      <c r="H37" s="7"/>
      <c r="I37" s="7"/>
      <c r="J37" s="7"/>
      <c r="K37" s="7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customHeight="1">
      <c r="A38" s="51" t="s">
        <v>44</v>
      </c>
      <c r="B38" s="47">
        <v>1.6299999999999999E-2</v>
      </c>
      <c r="C38" s="47">
        <v>3</v>
      </c>
      <c r="D38" s="48">
        <v>1</v>
      </c>
      <c r="E38" s="49">
        <f t="shared" si="0"/>
        <v>4.8899999999999999E-2</v>
      </c>
      <c r="F38" s="50"/>
      <c r="G38" s="7"/>
      <c r="H38" s="7"/>
      <c r="I38" s="7"/>
      <c r="J38" s="7"/>
      <c r="K38" s="7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>
      <c r="A39" s="51" t="s">
        <v>45</v>
      </c>
      <c r="B39" s="47">
        <v>0.02</v>
      </c>
      <c r="C39" s="47">
        <v>1</v>
      </c>
      <c r="D39" s="48">
        <v>1</v>
      </c>
      <c r="E39" s="49">
        <f t="shared" si="0"/>
        <v>0.02</v>
      </c>
      <c r="F39" s="52"/>
      <c r="G39" s="7"/>
      <c r="H39" s="7"/>
      <c r="I39" s="7"/>
      <c r="J39" s="7"/>
      <c r="K39" s="7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53" t="s">
        <v>46</v>
      </c>
      <c r="B40" s="54">
        <v>4.0000000000000001E-3</v>
      </c>
      <c r="C40" s="54">
        <v>1</v>
      </c>
      <c r="D40" s="55">
        <v>1</v>
      </c>
      <c r="E40" s="49">
        <f t="shared" si="0"/>
        <v>4.0000000000000001E-3</v>
      </c>
      <c r="F40" s="52"/>
      <c r="G40" s="7"/>
      <c r="H40" s="7"/>
      <c r="I40" s="7"/>
      <c r="J40" s="7"/>
      <c r="K40" s="7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56" t="s">
        <v>47</v>
      </c>
      <c r="B41" s="57">
        <v>4.2000000000000003E-2</v>
      </c>
      <c r="C41" s="57">
        <v>20</v>
      </c>
      <c r="D41" s="58">
        <v>0.69040000000000001</v>
      </c>
      <c r="E41" s="49">
        <f t="shared" si="0"/>
        <v>0.57993600000000012</v>
      </c>
      <c r="F41" s="52"/>
      <c r="G41" s="7"/>
      <c r="H41" s="7"/>
      <c r="I41" s="7"/>
      <c r="J41" s="7"/>
      <c r="K41" s="7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51" t="s">
        <v>48</v>
      </c>
      <c r="B42" s="47">
        <v>3.8E-3</v>
      </c>
      <c r="C42" s="47">
        <v>180</v>
      </c>
      <c r="D42" s="48">
        <v>0.69040000000000001</v>
      </c>
      <c r="E42" s="49">
        <f t="shared" si="0"/>
        <v>0.47223360000000003</v>
      </c>
      <c r="F42" s="52"/>
      <c r="G42" s="7"/>
      <c r="H42" s="7"/>
      <c r="I42" s="7"/>
      <c r="J42" s="7"/>
      <c r="K42" s="7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53" t="s">
        <v>49</v>
      </c>
      <c r="B43" s="54">
        <v>2.9999999999999997E-4</v>
      </c>
      <c r="C43" s="54">
        <v>6</v>
      </c>
      <c r="D43" s="55">
        <v>1</v>
      </c>
      <c r="E43" s="49">
        <f t="shared" si="0"/>
        <v>1.8E-3</v>
      </c>
      <c r="F43" s="50"/>
      <c r="G43" s="7"/>
      <c r="H43" s="7"/>
      <c r="I43" s="7"/>
      <c r="J43" s="7"/>
      <c r="K43" s="7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80" t="s">
        <v>50</v>
      </c>
      <c r="B44" s="174"/>
      <c r="C44" s="174"/>
      <c r="D44" s="175"/>
      <c r="E44" s="59">
        <f>SUM(E32:E43)</f>
        <v>28.33908688</v>
      </c>
      <c r="F44" s="9"/>
      <c r="G44" s="7"/>
      <c r="H44" s="7"/>
      <c r="I44" s="7"/>
      <c r="J44" s="7"/>
      <c r="K44" s="7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60"/>
      <c r="B45" s="61"/>
      <c r="C45" s="61"/>
      <c r="D45" s="61"/>
      <c r="E45" s="9"/>
      <c r="F45" s="9"/>
      <c r="G45" s="7"/>
      <c r="H45" s="7"/>
      <c r="I45" s="7"/>
      <c r="J45" s="7"/>
      <c r="K45" s="7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94" t="s">
        <v>51</v>
      </c>
      <c r="B46" s="174"/>
      <c r="C46" s="175"/>
      <c r="D46" s="62">
        <v>0.58330000000000004</v>
      </c>
      <c r="E46" s="9"/>
      <c r="F46" s="9"/>
      <c r="G46" s="7"/>
      <c r="H46" s="7"/>
      <c r="I46" s="7"/>
      <c r="J46" s="7"/>
      <c r="K46" s="7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94" t="s">
        <v>52</v>
      </c>
      <c r="B47" s="174"/>
      <c r="C47" s="175"/>
      <c r="D47" s="63">
        <v>0.08</v>
      </c>
      <c r="E47" s="9"/>
      <c r="F47" s="9"/>
      <c r="G47" s="7"/>
      <c r="H47" s="7"/>
      <c r="I47" s="7"/>
      <c r="J47" s="7"/>
      <c r="K47" s="7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202" t="s">
        <v>53</v>
      </c>
      <c r="B48" s="174"/>
      <c r="C48" s="175"/>
      <c r="D48" s="64">
        <v>12</v>
      </c>
      <c r="E48" s="7"/>
      <c r="F48" s="7"/>
      <c r="G48" s="7"/>
      <c r="H48" s="7"/>
      <c r="I48" s="7"/>
      <c r="J48" s="7"/>
      <c r="K48" s="7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203" t="s">
        <v>54</v>
      </c>
      <c r="B49" s="174"/>
      <c r="C49" s="175"/>
      <c r="D49" s="65">
        <v>252</v>
      </c>
      <c r="E49" s="7"/>
      <c r="F49" s="7"/>
      <c r="G49" s="7"/>
      <c r="H49" s="7"/>
      <c r="I49" s="7"/>
      <c r="J49" s="7"/>
      <c r="K49" s="7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78" t="s">
        <v>55</v>
      </c>
      <c r="B50" s="174"/>
      <c r="C50" s="175"/>
      <c r="D50" s="65">
        <v>15</v>
      </c>
      <c r="E50" s="7"/>
      <c r="F50" s="7"/>
      <c r="G50" s="7"/>
      <c r="H50" s="7"/>
      <c r="I50" s="204"/>
      <c r="J50" s="205"/>
      <c r="K50" s="205"/>
      <c r="L50" s="205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78" t="s">
        <v>56</v>
      </c>
      <c r="B51" s="174"/>
      <c r="C51" s="175"/>
      <c r="D51" s="66">
        <v>180</v>
      </c>
      <c r="E51" s="67"/>
      <c r="F51" s="67"/>
      <c r="G51" s="67"/>
      <c r="H51" s="67"/>
      <c r="I51" s="67"/>
      <c r="J51" s="67"/>
      <c r="K51" s="67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81" t="s">
        <v>57</v>
      </c>
      <c r="B53" s="174"/>
      <c r="C53" s="174"/>
      <c r="D53" s="174"/>
      <c r="E53" s="175"/>
      <c r="F53" s="8"/>
      <c r="G53" s="7"/>
      <c r="H53" s="7"/>
      <c r="I53" s="7"/>
      <c r="J53" s="7"/>
      <c r="K53" s="7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68"/>
      <c r="B54" s="68"/>
      <c r="C54" s="68"/>
      <c r="D54" s="68"/>
      <c r="E54" s="68"/>
      <c r="F54" s="8"/>
      <c r="G54" s="7"/>
      <c r="H54" s="7"/>
      <c r="I54" s="7"/>
      <c r="J54" s="7"/>
      <c r="K54" s="7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200" t="s">
        <v>58</v>
      </c>
      <c r="B55" s="174"/>
      <c r="C55" s="174"/>
      <c r="D55" s="174"/>
      <c r="E55" s="175"/>
      <c r="F55" s="8"/>
      <c r="G55" s="7"/>
      <c r="H55" s="7"/>
      <c r="I55" s="7"/>
      <c r="J55" s="7"/>
      <c r="K55" s="7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69"/>
      <c r="B56" s="70">
        <v>180</v>
      </c>
      <c r="C56" s="71" t="s">
        <v>59</v>
      </c>
      <c r="D56" s="16" t="s">
        <v>60</v>
      </c>
      <c r="E56" s="16" t="s">
        <v>61</v>
      </c>
      <c r="F56" s="8"/>
      <c r="G56" s="7"/>
      <c r="H56" s="7"/>
      <c r="I56" s="7"/>
      <c r="J56" s="7"/>
      <c r="K56" s="7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201" t="s">
        <v>62</v>
      </c>
      <c r="B57" s="174"/>
      <c r="C57" s="175"/>
      <c r="D57" s="36"/>
      <c r="E57" s="72">
        <f>(C11/B11)*B56</f>
        <v>1426.75</v>
      </c>
      <c r="F57" s="73"/>
      <c r="G57" s="7"/>
      <c r="H57" s="7"/>
      <c r="I57" s="7"/>
      <c r="J57" s="7"/>
      <c r="K57" s="7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201" t="s">
        <v>63</v>
      </c>
      <c r="B58" s="174"/>
      <c r="C58" s="175"/>
      <c r="D58" s="74">
        <v>0.2</v>
      </c>
      <c r="E58" s="72">
        <f>((E57*D46)*D58)</f>
        <v>166.44465500000001</v>
      </c>
      <c r="F58" s="73"/>
      <c r="G58" s="7"/>
      <c r="H58" s="7"/>
      <c r="I58" s="7"/>
      <c r="J58" s="7"/>
      <c r="K58" s="7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75" t="s">
        <v>64</v>
      </c>
      <c r="B59" s="76"/>
      <c r="C59" s="13"/>
      <c r="D59" s="77"/>
      <c r="E59" s="78">
        <f>(((E57+E58)/180)*14.28)</f>
        <v>126.39344263</v>
      </c>
      <c r="F59" s="35"/>
      <c r="G59" s="7"/>
      <c r="H59" s="7"/>
      <c r="I59" s="7"/>
      <c r="J59" s="7"/>
      <c r="K59" s="7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79" t="s">
        <v>65</v>
      </c>
      <c r="B60" s="76"/>
      <c r="C60" s="13"/>
      <c r="D60" s="77"/>
      <c r="E60" s="72">
        <f>(((E57+E58)/180)*15)</f>
        <v>132.76622125</v>
      </c>
      <c r="F60" s="35"/>
      <c r="G60" s="7"/>
      <c r="H60" s="7"/>
      <c r="I60" s="7"/>
      <c r="J60" s="7"/>
      <c r="K60" s="7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201" t="s">
        <v>66</v>
      </c>
      <c r="B61" s="174"/>
      <c r="C61" s="175"/>
      <c r="D61" s="77"/>
      <c r="E61" s="72">
        <f>(((E58+E59)/15)*4)</f>
        <v>78.090159368000002</v>
      </c>
      <c r="F61" s="35"/>
      <c r="G61" s="7"/>
      <c r="H61" s="7"/>
      <c r="I61" s="7"/>
      <c r="J61" s="7"/>
      <c r="K61" s="7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80" t="s">
        <v>67</v>
      </c>
      <c r="B62" s="174"/>
      <c r="C62" s="174"/>
      <c r="D62" s="175"/>
      <c r="E62" s="80">
        <f>SUM(E57:E61)</f>
        <v>1930.444478248</v>
      </c>
      <c r="F62" s="81"/>
      <c r="G62" s="15"/>
      <c r="H62" s="7"/>
      <c r="I62" s="7"/>
      <c r="J62" s="7"/>
      <c r="K62" s="7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81" t="s">
        <v>68</v>
      </c>
      <c r="B64" s="174"/>
      <c r="C64" s="174"/>
      <c r="D64" s="174"/>
      <c r="E64" s="175"/>
      <c r="F64" s="8"/>
      <c r="G64" s="7"/>
      <c r="H64" s="7"/>
      <c r="I64" s="7"/>
      <c r="J64" s="7"/>
      <c r="K64" s="7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88" t="s">
        <v>69</v>
      </c>
      <c r="B65" s="174"/>
      <c r="C65" s="174"/>
      <c r="D65" s="174"/>
      <c r="E65" s="175"/>
      <c r="F65" s="10"/>
      <c r="G65" s="7"/>
      <c r="H65" s="82"/>
      <c r="I65" s="82"/>
      <c r="J65" s="14"/>
      <c r="K65" s="82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81"/>
      <c r="B66" s="174"/>
      <c r="C66" s="175"/>
      <c r="D66" s="16" t="s">
        <v>60</v>
      </c>
      <c r="E66" s="16" t="s">
        <v>61</v>
      </c>
      <c r="F66" s="8"/>
      <c r="G66" s="7"/>
      <c r="H66" s="14"/>
      <c r="I66" s="14"/>
      <c r="J66" s="83"/>
      <c r="K66" s="7"/>
      <c r="L66" s="1"/>
      <c r="M66" s="3"/>
      <c r="N66" s="1"/>
      <c r="O66" s="1"/>
      <c r="P66" s="1"/>
      <c r="Q66" s="1"/>
      <c r="R66" s="4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94" t="s">
        <v>70</v>
      </c>
      <c r="B67" s="174"/>
      <c r="C67" s="175"/>
      <c r="D67" s="77">
        <f>1/12</f>
        <v>8.3333333333333329E-2</v>
      </c>
      <c r="E67" s="72">
        <f>E62*D67</f>
        <v>160.87037318733331</v>
      </c>
      <c r="F67" s="73"/>
      <c r="G67" s="7"/>
      <c r="H67" s="7"/>
      <c r="I67" s="7"/>
      <c r="J67" s="7"/>
      <c r="K67" s="7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78" t="s">
        <v>71</v>
      </c>
      <c r="B68" s="174"/>
      <c r="C68" s="175"/>
      <c r="D68" s="77">
        <v>0.33329999999999999</v>
      </c>
      <c r="E68" s="72">
        <f>(E62*D68)/12</f>
        <v>53.618095383338193</v>
      </c>
      <c r="F68" s="73"/>
      <c r="G68" s="7"/>
      <c r="H68" s="7"/>
      <c r="I68" s="7"/>
      <c r="J68" s="7"/>
      <c r="K68" s="7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80" t="s">
        <v>50</v>
      </c>
      <c r="B69" s="174"/>
      <c r="C69" s="174"/>
      <c r="D69" s="175"/>
      <c r="E69" s="80">
        <f>SUM(E67:E68)</f>
        <v>214.4884685706715</v>
      </c>
      <c r="F69" s="81"/>
      <c r="G69" s="7"/>
      <c r="H69" s="7"/>
      <c r="I69" s="7"/>
      <c r="J69" s="7"/>
      <c r="K69" s="7"/>
      <c r="L69" s="4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30"/>
      <c r="B70" s="30"/>
      <c r="C70" s="30"/>
      <c r="D70" s="30"/>
      <c r="E70" s="30"/>
      <c r="F70" s="30"/>
      <c r="G70" s="7"/>
      <c r="H70" s="7"/>
      <c r="I70" s="7"/>
      <c r="J70" s="7"/>
      <c r="K70" s="7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88" t="s">
        <v>72</v>
      </c>
      <c r="B71" s="174"/>
      <c r="C71" s="174"/>
      <c r="D71" s="174"/>
      <c r="E71" s="175"/>
      <c r="F71" s="10"/>
      <c r="G71" s="7"/>
      <c r="H71" s="7"/>
      <c r="I71" s="7"/>
      <c r="J71" s="7"/>
      <c r="K71" s="7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78" t="s">
        <v>73</v>
      </c>
      <c r="B72" s="175"/>
      <c r="C72" s="72">
        <f>E62+E69</f>
        <v>2144.9329468186716</v>
      </c>
      <c r="D72" s="16" t="s">
        <v>60</v>
      </c>
      <c r="E72" s="16" t="s">
        <v>61</v>
      </c>
      <c r="F72" s="8"/>
      <c r="G72" s="7"/>
      <c r="H72" s="7"/>
      <c r="I72" s="7"/>
      <c r="J72" s="7"/>
      <c r="K72" s="7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78" t="s">
        <v>74</v>
      </c>
      <c r="B73" s="174"/>
      <c r="C73" s="175"/>
      <c r="D73" s="77">
        <v>0.2</v>
      </c>
      <c r="E73" s="84">
        <f t="shared" ref="E73:E79" si="1">$C$72*D73</f>
        <v>428.98658936373431</v>
      </c>
      <c r="F73" s="85"/>
      <c r="G73" s="7"/>
      <c r="H73" s="7"/>
      <c r="I73" s="7"/>
      <c r="J73" s="7"/>
      <c r="K73" s="7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78" t="s">
        <v>75</v>
      </c>
      <c r="B74" s="174"/>
      <c r="C74" s="175"/>
      <c r="D74" s="37">
        <v>2.5000000000000001E-2</v>
      </c>
      <c r="E74" s="84">
        <f t="shared" si="1"/>
        <v>53.623323670466789</v>
      </c>
      <c r="F74" s="85"/>
      <c r="G74" s="7"/>
      <c r="H74" s="7"/>
      <c r="I74" s="7"/>
      <c r="J74" s="7"/>
      <c r="K74" s="7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78" t="s">
        <v>76</v>
      </c>
      <c r="B75" s="174"/>
      <c r="C75" s="175"/>
      <c r="D75" s="37">
        <v>0.03</v>
      </c>
      <c r="E75" s="84">
        <f t="shared" si="1"/>
        <v>64.347988404560141</v>
      </c>
      <c r="F75" s="85"/>
      <c r="G75" s="7"/>
      <c r="H75" s="7"/>
      <c r="I75" s="7"/>
      <c r="J75" s="7"/>
      <c r="K75" s="7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78" t="s">
        <v>77</v>
      </c>
      <c r="B76" s="174"/>
      <c r="C76" s="175"/>
      <c r="D76" s="37">
        <v>1.4999999999999999E-2</v>
      </c>
      <c r="E76" s="84">
        <f t="shared" si="1"/>
        <v>32.17399420228007</v>
      </c>
      <c r="F76" s="85"/>
      <c r="G76" s="7"/>
      <c r="H76" s="7"/>
      <c r="I76" s="7"/>
      <c r="J76" s="7"/>
      <c r="K76" s="7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78" t="s">
        <v>78</v>
      </c>
      <c r="B77" s="174"/>
      <c r="C77" s="175"/>
      <c r="D77" s="86">
        <v>0.01</v>
      </c>
      <c r="E77" s="84">
        <f t="shared" si="1"/>
        <v>21.449329468186715</v>
      </c>
      <c r="F77" s="85"/>
      <c r="G77" s="7"/>
      <c r="H77" s="7"/>
      <c r="I77" s="7"/>
      <c r="J77" s="7"/>
      <c r="K77" s="7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78" t="s">
        <v>79</v>
      </c>
      <c r="B78" s="174"/>
      <c r="C78" s="175"/>
      <c r="D78" s="86">
        <v>6.0000000000000001E-3</v>
      </c>
      <c r="E78" s="84">
        <f t="shared" si="1"/>
        <v>12.86959768091203</v>
      </c>
      <c r="F78" s="85"/>
      <c r="G78" s="7"/>
      <c r="H78" s="7"/>
      <c r="I78" s="7"/>
      <c r="J78" s="7"/>
      <c r="K78" s="7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78" t="s">
        <v>80</v>
      </c>
      <c r="B79" s="174"/>
      <c r="C79" s="175"/>
      <c r="D79" s="86">
        <v>2E-3</v>
      </c>
      <c r="E79" s="84">
        <f t="shared" si="1"/>
        <v>4.2898658936373435</v>
      </c>
      <c r="F79" s="85"/>
      <c r="G79" s="7"/>
      <c r="H79" s="7"/>
      <c r="I79" s="7"/>
      <c r="J79" s="7"/>
      <c r="K79" s="7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80" t="s">
        <v>81</v>
      </c>
      <c r="B80" s="174"/>
      <c r="C80" s="175"/>
      <c r="D80" s="87">
        <f t="shared" ref="D80:E80" si="2">SUM(D73:D79)</f>
        <v>0.28800000000000003</v>
      </c>
      <c r="E80" s="88">
        <f t="shared" si="2"/>
        <v>617.74068868377753</v>
      </c>
      <c r="F80" s="89"/>
      <c r="G80" s="7"/>
      <c r="H80" s="7"/>
      <c r="I80" s="7"/>
      <c r="J80" s="7"/>
      <c r="K80" s="7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78" t="s">
        <v>82</v>
      </c>
      <c r="B81" s="174"/>
      <c r="C81" s="175"/>
      <c r="D81" s="86">
        <v>0.08</v>
      </c>
      <c r="E81" s="84">
        <f>C72*D81</f>
        <v>171.59463574549372</v>
      </c>
      <c r="F81" s="85"/>
      <c r="G81" s="7"/>
      <c r="H81" s="7"/>
      <c r="I81" s="7"/>
      <c r="J81" s="7"/>
      <c r="K81" s="7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80" t="s">
        <v>50</v>
      </c>
      <c r="B82" s="174"/>
      <c r="C82" s="175"/>
      <c r="D82" s="87">
        <f t="shared" ref="D82:E82" si="3">SUM(D80:D81)</f>
        <v>0.36800000000000005</v>
      </c>
      <c r="E82" s="88">
        <f t="shared" si="3"/>
        <v>789.33532442927128</v>
      </c>
      <c r="F82" s="89"/>
      <c r="G82" s="7"/>
      <c r="H82" s="7"/>
      <c r="I82" s="7"/>
      <c r="J82" s="7"/>
      <c r="K82" s="7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30"/>
      <c r="B83" s="30"/>
      <c r="C83" s="30"/>
      <c r="D83" s="30"/>
      <c r="E83" s="30"/>
      <c r="F83" s="30"/>
      <c r="G83" s="7"/>
      <c r="H83" s="7"/>
      <c r="I83" s="7"/>
      <c r="J83" s="7"/>
      <c r="K83" s="7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88" t="s">
        <v>83</v>
      </c>
      <c r="B84" s="174"/>
      <c r="C84" s="174"/>
      <c r="D84" s="174"/>
      <c r="E84" s="175"/>
      <c r="F84" s="10"/>
      <c r="G84" s="7"/>
      <c r="H84" s="7"/>
      <c r="I84" s="7"/>
      <c r="J84" s="7"/>
      <c r="K84" s="7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89"/>
      <c r="B85" s="174"/>
      <c r="C85" s="174"/>
      <c r="D85" s="175"/>
      <c r="E85" s="16" t="s">
        <v>61</v>
      </c>
      <c r="F85" s="8"/>
      <c r="G85" s="7"/>
      <c r="H85" s="7"/>
      <c r="I85" s="7"/>
      <c r="J85" s="7"/>
      <c r="K85" s="7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78" t="s">
        <v>84</v>
      </c>
      <c r="B86" s="174"/>
      <c r="C86" s="174"/>
      <c r="D86" s="175"/>
      <c r="E86" s="90">
        <f>((D16*C16)*D50)-(E11*E18)*E16</f>
        <v>120</v>
      </c>
      <c r="F86" s="91"/>
      <c r="G86" s="7"/>
      <c r="H86" s="7"/>
      <c r="I86" s="7"/>
      <c r="J86" s="7"/>
      <c r="K86" s="7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78" t="s">
        <v>85</v>
      </c>
      <c r="B87" s="174"/>
      <c r="C87" s="174"/>
      <c r="D87" s="175"/>
      <c r="E87" s="90">
        <f>((C14*D14)*D50)-(((C14*D14)*D50)*E14)</f>
        <v>221.13</v>
      </c>
      <c r="F87" s="91"/>
      <c r="G87" s="7"/>
      <c r="H87" s="7"/>
      <c r="I87" s="7"/>
      <c r="J87" s="7"/>
      <c r="K87" s="7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78" t="s">
        <v>86</v>
      </c>
      <c r="B88" s="174"/>
      <c r="C88" s="174"/>
      <c r="D88" s="175"/>
      <c r="E88" s="90">
        <f>D19</f>
        <v>15.62</v>
      </c>
      <c r="F88" s="91"/>
      <c r="G88" s="7"/>
      <c r="H88" s="7"/>
      <c r="I88" s="7"/>
      <c r="J88" s="7"/>
      <c r="K88" s="7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78" t="s">
        <v>87</v>
      </c>
      <c r="B89" s="174"/>
      <c r="C89" s="174"/>
      <c r="D89" s="175"/>
      <c r="E89" s="90"/>
      <c r="F89" s="91"/>
      <c r="G89" s="7"/>
      <c r="H89" s="7"/>
      <c r="I89" s="7"/>
      <c r="J89" s="7"/>
      <c r="K89" s="7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78" t="s">
        <v>88</v>
      </c>
      <c r="B90" s="174"/>
      <c r="C90" s="174"/>
      <c r="D90" s="175"/>
      <c r="E90" s="90"/>
      <c r="F90" s="91"/>
      <c r="G90" s="7"/>
      <c r="H90" s="7"/>
      <c r="I90" s="7"/>
      <c r="J90" s="7"/>
      <c r="K90" s="7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80" t="s">
        <v>50</v>
      </c>
      <c r="B91" s="174"/>
      <c r="C91" s="174"/>
      <c r="D91" s="175"/>
      <c r="E91" s="92">
        <f>SUM(E86:E90)</f>
        <v>356.75</v>
      </c>
      <c r="F91" s="93"/>
      <c r="G91" s="7"/>
      <c r="H91" s="7"/>
      <c r="I91" s="7"/>
      <c r="J91" s="7"/>
      <c r="K91" s="7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94"/>
      <c r="B92" s="94"/>
      <c r="C92" s="94"/>
      <c r="D92" s="94"/>
      <c r="E92" s="93"/>
      <c r="F92" s="93"/>
      <c r="G92" s="7"/>
      <c r="H92" s="7"/>
      <c r="I92" s="7"/>
      <c r="J92" s="7"/>
      <c r="K92" s="7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81" t="s">
        <v>89</v>
      </c>
      <c r="B93" s="174"/>
      <c r="C93" s="174"/>
      <c r="D93" s="174"/>
      <c r="E93" s="175"/>
      <c r="F93" s="8"/>
      <c r="G93" s="7"/>
      <c r="H93" s="7"/>
      <c r="I93" s="7"/>
      <c r="J93" s="7"/>
      <c r="K93" s="7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81"/>
      <c r="B94" s="174"/>
      <c r="C94" s="174"/>
      <c r="D94" s="175"/>
      <c r="E94" s="16" t="s">
        <v>61</v>
      </c>
      <c r="F94" s="8"/>
      <c r="G94" s="7"/>
      <c r="H94" s="7"/>
      <c r="I94" s="7"/>
      <c r="J94" s="7"/>
      <c r="K94" s="7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78" t="s">
        <v>69</v>
      </c>
      <c r="B95" s="174"/>
      <c r="C95" s="174"/>
      <c r="D95" s="175"/>
      <c r="E95" s="95">
        <f>E69</f>
        <v>214.4884685706715</v>
      </c>
      <c r="F95" s="96"/>
      <c r="G95" s="7"/>
      <c r="H95" s="7"/>
      <c r="I95" s="7"/>
      <c r="J95" s="7"/>
      <c r="K95" s="7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78" t="s">
        <v>90</v>
      </c>
      <c r="B96" s="174"/>
      <c r="C96" s="174"/>
      <c r="D96" s="175"/>
      <c r="E96" s="95">
        <f>E82</f>
        <v>789.33532442927128</v>
      </c>
      <c r="F96" s="96"/>
      <c r="G96" s="7"/>
      <c r="H96" s="7"/>
      <c r="I96" s="7"/>
      <c r="J96" s="7"/>
      <c r="K96" s="7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78" t="s">
        <v>83</v>
      </c>
      <c r="B97" s="174"/>
      <c r="C97" s="174"/>
      <c r="D97" s="175"/>
      <c r="E97" s="95">
        <f>E91</f>
        <v>356.75</v>
      </c>
      <c r="F97" s="96"/>
      <c r="G97" s="7"/>
      <c r="H97" s="7"/>
      <c r="I97" s="7"/>
      <c r="J97" s="7"/>
      <c r="K97" s="7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80" t="s">
        <v>91</v>
      </c>
      <c r="B98" s="174"/>
      <c r="C98" s="174"/>
      <c r="D98" s="175"/>
      <c r="E98" s="97">
        <f>SUM(E95:E97)</f>
        <v>1360.5737929999427</v>
      </c>
      <c r="F98" s="98"/>
      <c r="G98" s="35"/>
      <c r="H98" s="35"/>
      <c r="I98" s="7"/>
      <c r="J98" s="7"/>
      <c r="K98" s="7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30"/>
      <c r="B99" s="30"/>
      <c r="C99" s="30"/>
      <c r="D99" s="30"/>
      <c r="E99" s="30"/>
      <c r="F99" s="30"/>
      <c r="G99" s="7"/>
      <c r="H99" s="7"/>
      <c r="I99" s="7"/>
      <c r="J99" s="7"/>
      <c r="K99" s="7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81" t="s">
        <v>92</v>
      </c>
      <c r="B100" s="174"/>
      <c r="C100" s="174"/>
      <c r="D100" s="174"/>
      <c r="E100" s="175"/>
      <c r="F100" s="8"/>
      <c r="G100" s="7"/>
      <c r="H100" s="7"/>
      <c r="I100" s="7"/>
      <c r="J100" s="7"/>
      <c r="K100" s="7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69"/>
      <c r="B101" s="70"/>
      <c r="C101" s="70"/>
      <c r="D101" s="70"/>
      <c r="E101" s="99"/>
      <c r="F101" s="8"/>
      <c r="G101" s="7"/>
      <c r="H101" s="7"/>
      <c r="I101" s="7"/>
      <c r="J101" s="7"/>
      <c r="K101" s="7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95" t="s">
        <v>93</v>
      </c>
      <c r="B102" s="174"/>
      <c r="C102" s="175"/>
      <c r="D102" s="100" t="s">
        <v>60</v>
      </c>
      <c r="E102" s="101" t="s">
        <v>61</v>
      </c>
      <c r="F102" s="102"/>
      <c r="G102" s="7"/>
      <c r="H102" s="7"/>
      <c r="I102" s="103"/>
      <c r="J102" s="7"/>
      <c r="K102" s="7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78" t="s">
        <v>94</v>
      </c>
      <c r="B103" s="174"/>
      <c r="C103" s="175"/>
      <c r="D103" s="32"/>
      <c r="E103" s="78">
        <f>((E62+(E98-E80))/$D48)*$C24</f>
        <v>124.15146639691744</v>
      </c>
      <c r="F103" s="14"/>
      <c r="G103" s="35"/>
      <c r="H103" s="35"/>
      <c r="I103" s="7"/>
      <c r="J103" s="7"/>
      <c r="K103" s="7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79" t="s">
        <v>95</v>
      </c>
      <c r="B104" s="174"/>
      <c r="C104" s="175"/>
      <c r="D104" s="104">
        <v>0.08</v>
      </c>
      <c r="E104" s="105">
        <f>E103*D104</f>
        <v>9.9321173117533963</v>
      </c>
      <c r="F104" s="14"/>
      <c r="G104" s="7"/>
      <c r="H104" s="7"/>
      <c r="I104" s="9"/>
      <c r="J104" s="7"/>
      <c r="K104" s="7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79" t="s">
        <v>96</v>
      </c>
      <c r="B105" s="174"/>
      <c r="C105" s="175"/>
      <c r="D105" s="104">
        <v>0.4</v>
      </c>
      <c r="E105" s="105">
        <f>(((((E62+E69)/C22)*E22)*D104)*D105)*C24</f>
        <v>38.251876200385468</v>
      </c>
      <c r="F105" s="14"/>
      <c r="G105" s="7"/>
      <c r="H105" s="7"/>
      <c r="I105" s="7"/>
      <c r="J105" s="7"/>
      <c r="K105" s="7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96" t="s">
        <v>97</v>
      </c>
      <c r="B106" s="174"/>
      <c r="C106" s="175"/>
      <c r="D106" s="106"/>
      <c r="E106" s="107">
        <f>SUM(E103:E105)</f>
        <v>172.33545990905628</v>
      </c>
      <c r="F106" s="108"/>
      <c r="G106" s="7"/>
      <c r="H106" s="109"/>
      <c r="I106" s="9"/>
      <c r="J106" s="7"/>
      <c r="K106" s="7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10"/>
      <c r="B107" s="110"/>
      <c r="C107" s="110"/>
      <c r="D107" s="111"/>
      <c r="E107" s="112"/>
      <c r="F107" s="112"/>
      <c r="G107" s="7"/>
      <c r="H107" s="7"/>
      <c r="I107" s="7"/>
      <c r="J107" s="7"/>
      <c r="K107" s="7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95" t="s">
        <v>98</v>
      </c>
      <c r="B108" s="174"/>
      <c r="C108" s="175"/>
      <c r="D108" s="106"/>
      <c r="E108" s="105"/>
      <c r="F108" s="14"/>
      <c r="G108" s="7"/>
      <c r="H108" s="7"/>
      <c r="I108" s="7"/>
      <c r="J108" s="7"/>
      <c r="K108" s="7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78" t="s">
        <v>99</v>
      </c>
      <c r="B109" s="174"/>
      <c r="C109" s="175"/>
      <c r="D109" s="32"/>
      <c r="E109" s="105">
        <f>((((E62+E98)/C22)*E22)/B22)*C25</f>
        <v>16.976169249187304</v>
      </c>
      <c r="F109" s="14"/>
      <c r="G109" s="7"/>
      <c r="H109" s="7"/>
      <c r="I109" s="67"/>
      <c r="J109" s="7"/>
      <c r="K109" s="7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79" t="s">
        <v>100</v>
      </c>
      <c r="B110" s="174"/>
      <c r="C110" s="175"/>
      <c r="D110" s="113">
        <f>D82</f>
        <v>0.36800000000000005</v>
      </c>
      <c r="E110" s="105">
        <f>E109*D110</f>
        <v>6.2472302837009286</v>
      </c>
      <c r="F110" s="14"/>
      <c r="G110" s="7"/>
      <c r="H110" s="7"/>
      <c r="I110" s="7"/>
      <c r="J110" s="7"/>
      <c r="K110" s="7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79" t="s">
        <v>101</v>
      </c>
      <c r="B111" s="174"/>
      <c r="C111" s="175"/>
      <c r="D111" s="32"/>
      <c r="E111" s="105">
        <f>(((((E62+E69)/C22)*E22)*D104)*D105)*C25</f>
        <v>4.2486831810584249</v>
      </c>
      <c r="F111" s="14"/>
      <c r="G111" s="7"/>
      <c r="H111" s="7"/>
      <c r="I111" s="7"/>
      <c r="J111" s="7"/>
      <c r="K111" s="7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96" t="s">
        <v>102</v>
      </c>
      <c r="B112" s="174"/>
      <c r="C112" s="175"/>
      <c r="D112" s="32"/>
      <c r="E112" s="107">
        <f>SUM(E109:E111)</f>
        <v>27.472082713946659</v>
      </c>
      <c r="F112" s="108"/>
      <c r="G112" s="7"/>
      <c r="H112" s="7"/>
      <c r="I112" s="7"/>
      <c r="J112" s="7"/>
      <c r="K112" s="7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10"/>
      <c r="B113" s="110"/>
      <c r="C113" s="110"/>
      <c r="D113" s="30"/>
      <c r="E113" s="112"/>
      <c r="F113" s="112"/>
      <c r="G113" s="7"/>
      <c r="H113" s="7"/>
      <c r="I113" s="7"/>
      <c r="J113" s="7"/>
      <c r="K113" s="7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97" t="s">
        <v>103</v>
      </c>
      <c r="B114" s="174"/>
      <c r="C114" s="175"/>
      <c r="D114" s="36"/>
      <c r="E114" s="99" t="s">
        <v>61</v>
      </c>
      <c r="F114" s="8"/>
      <c r="G114" s="7"/>
      <c r="H114" s="7"/>
      <c r="I114" s="7"/>
      <c r="J114" s="7"/>
      <c r="K114" s="7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98" t="s">
        <v>104</v>
      </c>
      <c r="B115" s="174"/>
      <c r="C115" s="175"/>
      <c r="D115" s="36"/>
      <c r="E115" s="114">
        <f>-E69*C26</f>
        <v>-6.6062448319766824</v>
      </c>
      <c r="F115" s="115"/>
      <c r="G115" s="7"/>
      <c r="H115" s="116"/>
      <c r="I115" s="7"/>
      <c r="J115" s="7"/>
      <c r="K115" s="7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76" t="s">
        <v>105</v>
      </c>
      <c r="B116" s="174"/>
      <c r="C116" s="175"/>
      <c r="D116" s="117"/>
      <c r="E116" s="118">
        <f>SUM(E115)</f>
        <v>-6.6062448319766824</v>
      </c>
      <c r="F116" s="119"/>
      <c r="G116" s="7"/>
      <c r="H116" s="7"/>
      <c r="I116" s="7"/>
      <c r="J116" s="7"/>
      <c r="K116" s="7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20"/>
      <c r="B117" s="121"/>
      <c r="C117" s="122"/>
      <c r="D117" s="117"/>
      <c r="E117" s="118"/>
      <c r="F117" s="119"/>
      <c r="G117" s="7"/>
      <c r="H117" s="7"/>
      <c r="I117" s="7"/>
      <c r="J117" s="7"/>
      <c r="K117" s="7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77" t="s">
        <v>106</v>
      </c>
      <c r="B118" s="174"/>
      <c r="C118" s="174"/>
      <c r="D118" s="175"/>
      <c r="E118" s="99" t="s">
        <v>61</v>
      </c>
      <c r="F118" s="8"/>
      <c r="G118" s="7"/>
      <c r="H118" s="7"/>
      <c r="I118" s="7"/>
      <c r="J118" s="7"/>
      <c r="K118" s="7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78" t="s">
        <v>93</v>
      </c>
      <c r="B119" s="174"/>
      <c r="C119" s="174"/>
      <c r="D119" s="175"/>
      <c r="E119" s="107">
        <f>E106</f>
        <v>172.33545990905628</v>
      </c>
      <c r="F119" s="108"/>
      <c r="G119" s="7"/>
      <c r="H119" s="7"/>
      <c r="I119" s="7"/>
      <c r="J119" s="7"/>
      <c r="K119" s="7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78" t="s">
        <v>98</v>
      </c>
      <c r="B120" s="174"/>
      <c r="C120" s="174"/>
      <c r="D120" s="175"/>
      <c r="E120" s="107">
        <f>E112</f>
        <v>27.472082713946659</v>
      </c>
      <c r="F120" s="108"/>
      <c r="G120" s="7"/>
      <c r="H120" s="7"/>
      <c r="I120" s="7"/>
      <c r="J120" s="7"/>
      <c r="K120" s="7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79" t="s">
        <v>103</v>
      </c>
      <c r="B121" s="174"/>
      <c r="C121" s="174"/>
      <c r="D121" s="175"/>
      <c r="E121" s="107">
        <f>E116</f>
        <v>-6.6062448319766824</v>
      </c>
      <c r="F121" s="119"/>
      <c r="G121" s="7"/>
      <c r="H121" s="7"/>
      <c r="I121" s="7"/>
      <c r="J121" s="7"/>
      <c r="K121" s="7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80" t="s">
        <v>107</v>
      </c>
      <c r="B122" s="174"/>
      <c r="C122" s="175"/>
      <c r="D122" s="36"/>
      <c r="E122" s="123">
        <f>SUM(E119:E121)</f>
        <v>193.20129779102626</v>
      </c>
      <c r="F122" s="112"/>
      <c r="G122" s="7"/>
      <c r="H122" s="7"/>
      <c r="I122" s="7"/>
      <c r="J122" s="7"/>
      <c r="K122" s="7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30"/>
      <c r="B123" s="30"/>
      <c r="C123" s="30"/>
      <c r="D123" s="30"/>
      <c r="E123" s="30"/>
      <c r="F123" s="30"/>
      <c r="G123" s="7"/>
      <c r="H123" s="7"/>
      <c r="I123" s="7"/>
      <c r="J123" s="7"/>
      <c r="K123" s="7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81" t="s">
        <v>108</v>
      </c>
      <c r="B124" s="174"/>
      <c r="C124" s="174"/>
      <c r="D124" s="174"/>
      <c r="E124" s="175"/>
      <c r="F124" s="8"/>
      <c r="G124" s="7"/>
      <c r="H124" s="7"/>
      <c r="I124" s="7"/>
      <c r="J124" s="7"/>
      <c r="K124" s="7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88" t="s">
        <v>109</v>
      </c>
      <c r="B125" s="174"/>
      <c r="C125" s="174"/>
      <c r="D125" s="174"/>
      <c r="E125" s="175"/>
      <c r="F125" s="10"/>
      <c r="G125" s="7"/>
      <c r="H125" s="10"/>
      <c r="I125" s="7"/>
      <c r="J125" s="7"/>
      <c r="K125" s="7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99" t="s">
        <v>110</v>
      </c>
      <c r="B126" s="174"/>
      <c r="C126" s="174"/>
      <c r="D126" s="174"/>
      <c r="E126" s="174"/>
      <c r="F126" s="174"/>
      <c r="G126" s="174"/>
      <c r="H126" s="94"/>
      <c r="I126" s="7"/>
      <c r="J126" s="7"/>
      <c r="K126" s="35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" customHeight="1">
      <c r="A127" s="124" t="s">
        <v>7</v>
      </c>
      <c r="B127" s="190" t="s">
        <v>33</v>
      </c>
      <c r="C127" s="190" t="s">
        <v>34</v>
      </c>
      <c r="D127" s="192" t="s">
        <v>111</v>
      </c>
      <c r="E127" s="193"/>
      <c r="F127" s="173" t="s">
        <v>112</v>
      </c>
      <c r="G127" s="174"/>
      <c r="H127" s="175"/>
      <c r="I127" s="7"/>
      <c r="J127" s="7"/>
      <c r="K127" s="7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25">
        <f>(E62+E98+E106)/D50</f>
        <v>230.89024874379993</v>
      </c>
      <c r="B128" s="191"/>
      <c r="C128" s="191"/>
      <c r="D128" s="124" t="s">
        <v>36</v>
      </c>
      <c r="E128" s="124" t="s">
        <v>37</v>
      </c>
      <c r="F128" s="124" t="s">
        <v>36</v>
      </c>
      <c r="G128" s="124" t="s">
        <v>37</v>
      </c>
      <c r="H128" s="126" t="s">
        <v>113</v>
      </c>
      <c r="I128" s="7"/>
      <c r="J128" s="7"/>
      <c r="K128" s="35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27" t="s">
        <v>38</v>
      </c>
      <c r="B129" s="128">
        <v>1</v>
      </c>
      <c r="C129" s="129">
        <v>15</v>
      </c>
      <c r="D129" s="130">
        <v>0.69040000000000001</v>
      </c>
      <c r="E129" s="131">
        <f t="shared" ref="E129:E140" si="4">(B129*C129)*D129</f>
        <v>10.356</v>
      </c>
      <c r="F129" s="130">
        <v>0.5</v>
      </c>
      <c r="G129" s="132">
        <f t="shared" ref="G129:G140" si="5">(B129*C129)*F129</f>
        <v>7.5</v>
      </c>
      <c r="H129" s="133">
        <f>(A128*G129)/12</f>
        <v>144.30640546487496</v>
      </c>
      <c r="I129" s="7"/>
      <c r="J129" s="7"/>
      <c r="K129" s="134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" customHeight="1">
      <c r="A130" s="135" t="s">
        <v>39</v>
      </c>
      <c r="B130" s="128">
        <v>1</v>
      </c>
      <c r="C130" s="129">
        <v>1</v>
      </c>
      <c r="D130" s="130">
        <v>1</v>
      </c>
      <c r="E130" s="131">
        <f t="shared" si="4"/>
        <v>1</v>
      </c>
      <c r="F130" s="130">
        <v>1</v>
      </c>
      <c r="G130" s="132">
        <f t="shared" si="5"/>
        <v>1</v>
      </c>
      <c r="H130" s="133">
        <f>(A128*G130)/12</f>
        <v>19.240854061983327</v>
      </c>
      <c r="I130" s="7"/>
      <c r="J130" s="7"/>
      <c r="K130" s="7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35" t="s">
        <v>40</v>
      </c>
      <c r="B131" s="129">
        <v>0.16420000000000001</v>
      </c>
      <c r="C131" s="129">
        <v>15</v>
      </c>
      <c r="D131" s="130">
        <v>0.69040000000000001</v>
      </c>
      <c r="E131" s="131">
        <f t="shared" si="4"/>
        <v>1.7004552000000002</v>
      </c>
      <c r="F131" s="130">
        <v>0.5</v>
      </c>
      <c r="G131" s="132">
        <f t="shared" si="5"/>
        <v>1.2315</v>
      </c>
      <c r="H131" s="133">
        <f>(A128*G131)/12</f>
        <v>23.695111777332468</v>
      </c>
      <c r="I131" s="7"/>
      <c r="J131" s="7"/>
      <c r="K131" s="7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35" t="s">
        <v>41</v>
      </c>
      <c r="B132" s="128">
        <v>1</v>
      </c>
      <c r="C132" s="129">
        <v>5</v>
      </c>
      <c r="D132" s="130">
        <v>0.69040000000000001</v>
      </c>
      <c r="E132" s="131">
        <f t="shared" si="4"/>
        <v>3.452</v>
      </c>
      <c r="F132" s="130">
        <v>0.5</v>
      </c>
      <c r="G132" s="132">
        <f t="shared" si="5"/>
        <v>2.5</v>
      </c>
      <c r="H132" s="133">
        <f>(A128*G132)/12</f>
        <v>48.102135154958319</v>
      </c>
      <c r="I132" s="7"/>
      <c r="J132" s="7"/>
      <c r="K132" s="7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35" t="s">
        <v>42</v>
      </c>
      <c r="B133" s="129">
        <v>0.15310000000000001</v>
      </c>
      <c r="C133" s="129">
        <v>2</v>
      </c>
      <c r="D133" s="130">
        <v>1</v>
      </c>
      <c r="E133" s="131">
        <f t="shared" si="4"/>
        <v>0.30620000000000003</v>
      </c>
      <c r="F133" s="130">
        <v>1</v>
      </c>
      <c r="G133" s="132">
        <f t="shared" si="5"/>
        <v>0.30620000000000003</v>
      </c>
      <c r="H133" s="133">
        <f>(A128*G133)/12</f>
        <v>5.8915495137792959</v>
      </c>
      <c r="I133" s="7"/>
      <c r="J133" s="7"/>
      <c r="K133" s="7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35" t="s">
        <v>43</v>
      </c>
      <c r="B134" s="129">
        <v>3.0099999999999998E-2</v>
      </c>
      <c r="C134" s="129">
        <v>2</v>
      </c>
      <c r="D134" s="130">
        <v>0.69040000000000001</v>
      </c>
      <c r="E134" s="131">
        <f t="shared" si="4"/>
        <v>4.1562080000000001E-2</v>
      </c>
      <c r="F134" s="130">
        <v>0.5</v>
      </c>
      <c r="G134" s="132">
        <f t="shared" si="5"/>
        <v>3.0099999999999998E-2</v>
      </c>
      <c r="H134" s="133">
        <f>(A128*G134)/12</f>
        <v>0.57914970726569814</v>
      </c>
      <c r="I134" s="7"/>
      <c r="J134" s="7"/>
      <c r="K134" s="7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35" t="s">
        <v>44</v>
      </c>
      <c r="B135" s="129">
        <v>1.6299999999999999E-2</v>
      </c>
      <c r="C135" s="129">
        <v>3</v>
      </c>
      <c r="D135" s="130">
        <v>1</v>
      </c>
      <c r="E135" s="131">
        <f t="shared" si="4"/>
        <v>4.8899999999999999E-2</v>
      </c>
      <c r="F135" s="130">
        <v>0.5</v>
      </c>
      <c r="G135" s="132">
        <f t="shared" si="5"/>
        <v>2.445E-2</v>
      </c>
      <c r="H135" s="133">
        <f>(A128*G135)/12</f>
        <v>0.47043888181549232</v>
      </c>
      <c r="I135" s="7"/>
      <c r="J135" s="7"/>
      <c r="K135" s="7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35" t="s">
        <v>45</v>
      </c>
      <c r="B136" s="128">
        <v>0.02</v>
      </c>
      <c r="C136" s="129">
        <v>1</v>
      </c>
      <c r="D136" s="130">
        <v>1</v>
      </c>
      <c r="E136" s="131">
        <f t="shared" si="4"/>
        <v>0.02</v>
      </c>
      <c r="F136" s="130">
        <v>1</v>
      </c>
      <c r="G136" s="132">
        <f t="shared" si="5"/>
        <v>0.02</v>
      </c>
      <c r="H136" s="133">
        <f>(A128*G136)/12</f>
        <v>0.38481708123966657</v>
      </c>
      <c r="I136" s="7"/>
      <c r="J136" s="7"/>
      <c r="K136" s="7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35" t="s">
        <v>46</v>
      </c>
      <c r="B137" s="128">
        <v>4.0000000000000001E-3</v>
      </c>
      <c r="C137" s="129">
        <v>1</v>
      </c>
      <c r="D137" s="130">
        <v>1</v>
      </c>
      <c r="E137" s="131">
        <f t="shared" si="4"/>
        <v>4.0000000000000001E-3</v>
      </c>
      <c r="F137" s="130">
        <v>1</v>
      </c>
      <c r="G137" s="132">
        <f t="shared" si="5"/>
        <v>4.0000000000000001E-3</v>
      </c>
      <c r="H137" s="133">
        <f>(A128*G137)/12</f>
        <v>7.6963416247933306E-2</v>
      </c>
      <c r="I137" s="7"/>
      <c r="J137" s="7"/>
      <c r="K137" s="7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35" t="s">
        <v>47</v>
      </c>
      <c r="B138" s="128">
        <v>4.2000000000000003E-2</v>
      </c>
      <c r="C138" s="129">
        <v>20</v>
      </c>
      <c r="D138" s="130">
        <v>0.69040000000000001</v>
      </c>
      <c r="E138" s="131">
        <f t="shared" si="4"/>
        <v>0.57993600000000012</v>
      </c>
      <c r="F138" s="130">
        <v>0.5</v>
      </c>
      <c r="G138" s="132">
        <f t="shared" si="5"/>
        <v>0.42000000000000004</v>
      </c>
      <c r="H138" s="133">
        <f>(A128*G138)/12</f>
        <v>8.0811587060329995</v>
      </c>
      <c r="I138" s="7"/>
      <c r="J138" s="7"/>
      <c r="K138" s="7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35" t="s">
        <v>48</v>
      </c>
      <c r="B139" s="129">
        <v>3.8E-3</v>
      </c>
      <c r="C139" s="129">
        <v>180</v>
      </c>
      <c r="D139" s="130">
        <v>0.69040000000000001</v>
      </c>
      <c r="E139" s="131">
        <f t="shared" si="4"/>
        <v>0.47223360000000003</v>
      </c>
      <c r="F139" s="130">
        <v>0.5</v>
      </c>
      <c r="G139" s="132">
        <f t="shared" si="5"/>
        <v>0.34200000000000003</v>
      </c>
      <c r="H139" s="133">
        <f>(A128*G139)/12</f>
        <v>6.5803720891982991</v>
      </c>
      <c r="I139" s="7"/>
      <c r="J139" s="136"/>
      <c r="K139" s="7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35" t="s">
        <v>49</v>
      </c>
      <c r="B140" s="129">
        <v>2.9999999999999997E-4</v>
      </c>
      <c r="C140" s="129">
        <v>6</v>
      </c>
      <c r="D140" s="130">
        <v>1</v>
      </c>
      <c r="E140" s="131">
        <f t="shared" si="4"/>
        <v>1.8E-3</v>
      </c>
      <c r="F140" s="130">
        <v>1</v>
      </c>
      <c r="G140" s="132">
        <f t="shared" si="5"/>
        <v>1.8E-3</v>
      </c>
      <c r="H140" s="133">
        <f>(A128*G140)/12</f>
        <v>3.4633537311569991E-2</v>
      </c>
      <c r="I140" s="7"/>
      <c r="J140" s="7"/>
      <c r="K140" s="7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87" t="s">
        <v>50</v>
      </c>
      <c r="B141" s="174"/>
      <c r="C141" s="174"/>
      <c r="D141" s="175"/>
      <c r="E141" s="137">
        <f>SUM(E129:E140)</f>
        <v>17.983086879999998</v>
      </c>
      <c r="F141" s="138"/>
      <c r="G141" s="139">
        <f t="shared" ref="G141:H141" si="6">SUM(G129:G140)</f>
        <v>13.380049999999999</v>
      </c>
      <c r="H141" s="140">
        <f t="shared" si="6"/>
        <v>257.44358939204</v>
      </c>
      <c r="I141" s="7"/>
      <c r="J141" s="7"/>
      <c r="K141" s="7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81" t="s">
        <v>114</v>
      </c>
      <c r="B142" s="174"/>
      <c r="C142" s="174"/>
      <c r="D142" s="174"/>
      <c r="E142" s="175"/>
      <c r="F142" s="8"/>
      <c r="G142" s="7"/>
      <c r="H142" s="7"/>
      <c r="I142" s="7"/>
      <c r="J142" s="7"/>
      <c r="K142" s="7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88" t="s">
        <v>115</v>
      </c>
      <c r="B143" s="174"/>
      <c r="C143" s="174"/>
      <c r="D143" s="175"/>
      <c r="E143" s="36"/>
      <c r="F143" s="30"/>
      <c r="G143" s="7"/>
      <c r="H143" s="7"/>
      <c r="I143" s="7"/>
      <c r="J143" s="7"/>
      <c r="K143" s="7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41" t="s">
        <v>116</v>
      </c>
      <c r="B144" s="141" t="s">
        <v>117</v>
      </c>
      <c r="C144" s="26" t="s">
        <v>113</v>
      </c>
      <c r="D144" s="26" t="s">
        <v>118</v>
      </c>
      <c r="E144" s="16" t="s">
        <v>61</v>
      </c>
      <c r="F144" s="8"/>
      <c r="G144" s="7"/>
      <c r="H144" s="7"/>
      <c r="I144" s="7"/>
      <c r="J144" s="7"/>
      <c r="K144" s="7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81.75" customHeight="1">
      <c r="A145" s="142" t="s">
        <v>119</v>
      </c>
      <c r="B145" s="143">
        <v>2</v>
      </c>
      <c r="C145" s="144">
        <v>27.83</v>
      </c>
      <c r="D145" s="21">
        <f t="shared" ref="D145:D147" si="7">C145*B145</f>
        <v>55.66</v>
      </c>
      <c r="E145" s="6">
        <f t="shared" ref="E145:E147" si="8">D145/12</f>
        <v>4.6383333333333328</v>
      </c>
      <c r="F145" s="145"/>
      <c r="G145" s="7"/>
      <c r="H145" s="7"/>
      <c r="I145" s="146"/>
      <c r="J145" s="7"/>
      <c r="K145" s="7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81.75" customHeight="1">
      <c r="A146" s="142" t="s">
        <v>120</v>
      </c>
      <c r="B146" s="143">
        <v>1</v>
      </c>
      <c r="C146" s="144">
        <v>157.66999999999999</v>
      </c>
      <c r="D146" s="21">
        <f t="shared" si="7"/>
        <v>157.66999999999999</v>
      </c>
      <c r="E146" s="6">
        <f t="shared" si="8"/>
        <v>13.139166666666666</v>
      </c>
      <c r="F146" s="145"/>
      <c r="G146" s="7"/>
      <c r="H146" s="7"/>
      <c r="I146" s="146"/>
      <c r="J146" s="7"/>
      <c r="K146" s="7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95.25" customHeight="1">
      <c r="A147" s="147" t="s">
        <v>121</v>
      </c>
      <c r="B147" s="148">
        <v>2</v>
      </c>
      <c r="C147" s="149">
        <v>750</v>
      </c>
      <c r="D147" s="148">
        <f t="shared" si="7"/>
        <v>1500</v>
      </c>
      <c r="E147" s="148">
        <f t="shared" si="8"/>
        <v>125</v>
      </c>
      <c r="F147" s="145"/>
      <c r="G147" s="7"/>
      <c r="H147" s="7"/>
      <c r="I147" s="146"/>
      <c r="J147" s="7"/>
      <c r="K147" s="7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80" t="s">
        <v>122</v>
      </c>
      <c r="B148" s="174"/>
      <c r="C148" s="174"/>
      <c r="D148" s="175"/>
      <c r="E148" s="150">
        <f>SUM(E145:E147)</f>
        <v>142.7775</v>
      </c>
      <c r="F148" s="98"/>
      <c r="G148" s="7"/>
      <c r="H148" s="7"/>
      <c r="I148" s="151"/>
      <c r="J148" s="7"/>
      <c r="K148" s="7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94"/>
      <c r="B149" s="94"/>
      <c r="C149" s="94"/>
      <c r="D149" s="94"/>
      <c r="E149" s="98"/>
      <c r="F149" s="98"/>
      <c r="G149" s="7"/>
      <c r="H149" s="7"/>
      <c r="I149" s="151"/>
      <c r="J149" s="7"/>
      <c r="K149" s="7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94"/>
      <c r="B150" s="94"/>
      <c r="C150" s="94"/>
      <c r="D150" s="94"/>
      <c r="E150" s="30"/>
      <c r="F150" s="30"/>
      <c r="G150" s="7"/>
      <c r="H150" s="7"/>
      <c r="I150" s="7"/>
      <c r="J150" s="7"/>
      <c r="K150" s="7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81" t="s">
        <v>123</v>
      </c>
      <c r="B151" s="174"/>
      <c r="C151" s="174"/>
      <c r="D151" s="175"/>
      <c r="E151" s="16" t="s">
        <v>61</v>
      </c>
      <c r="F151" s="8"/>
      <c r="G151" s="7"/>
      <c r="H151" s="7"/>
      <c r="I151" s="7"/>
      <c r="J151" s="7"/>
      <c r="K151" s="7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78" t="s">
        <v>124</v>
      </c>
      <c r="B152" s="174"/>
      <c r="C152" s="174"/>
      <c r="D152" s="175"/>
      <c r="E152" s="5">
        <f>E62</f>
        <v>1930.444478248</v>
      </c>
      <c r="F152" s="145"/>
      <c r="G152" s="7"/>
      <c r="H152" s="7"/>
      <c r="I152" s="7"/>
      <c r="J152" s="7"/>
      <c r="K152" s="7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78" t="s">
        <v>125</v>
      </c>
      <c r="B153" s="174"/>
      <c r="C153" s="174"/>
      <c r="D153" s="175"/>
      <c r="E153" s="5">
        <f>E98</f>
        <v>1360.5737929999427</v>
      </c>
      <c r="F153" s="145"/>
      <c r="G153" s="7"/>
      <c r="H153" s="7"/>
      <c r="I153" s="7"/>
      <c r="J153" s="7"/>
      <c r="K153" s="7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78" t="s">
        <v>126</v>
      </c>
      <c r="B154" s="174"/>
      <c r="C154" s="174"/>
      <c r="D154" s="175"/>
      <c r="E154" s="5">
        <f>E122</f>
        <v>193.20129779102626</v>
      </c>
      <c r="F154" s="145"/>
      <c r="G154" s="7"/>
      <c r="H154" s="7"/>
      <c r="I154" s="7"/>
      <c r="J154" s="7"/>
      <c r="K154" s="7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78" t="s">
        <v>127</v>
      </c>
      <c r="B155" s="174"/>
      <c r="C155" s="174"/>
      <c r="D155" s="175"/>
      <c r="E155" s="5">
        <f>H141</f>
        <v>257.44358939204</v>
      </c>
      <c r="F155" s="145"/>
      <c r="G155" s="7"/>
      <c r="H155" s="7"/>
      <c r="I155" s="7"/>
      <c r="J155" s="7"/>
      <c r="K155" s="7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78" t="s">
        <v>128</v>
      </c>
      <c r="B156" s="174"/>
      <c r="C156" s="174"/>
      <c r="D156" s="175"/>
      <c r="E156" s="5">
        <f>E148</f>
        <v>142.7775</v>
      </c>
      <c r="F156" s="145"/>
      <c r="G156" s="7"/>
      <c r="H156" s="7"/>
      <c r="I156" s="7"/>
      <c r="J156" s="7"/>
      <c r="K156" s="7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80" t="s">
        <v>122</v>
      </c>
      <c r="B157" s="174"/>
      <c r="C157" s="174"/>
      <c r="D157" s="175"/>
      <c r="E157" s="97">
        <f>SUM(E152:E156)</f>
        <v>3884.4406584310091</v>
      </c>
      <c r="F157" s="98"/>
      <c r="G157" s="7"/>
      <c r="H157" s="7"/>
      <c r="I157" s="7"/>
      <c r="J157" s="7"/>
      <c r="K157" s="7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81" t="s">
        <v>129</v>
      </c>
      <c r="B159" s="174"/>
      <c r="C159" s="174"/>
      <c r="D159" s="174"/>
      <c r="E159" s="175"/>
      <c r="F159" s="8"/>
      <c r="G159" s="7"/>
      <c r="H159" s="7"/>
      <c r="I159" s="7"/>
      <c r="J159" s="7"/>
      <c r="K159" s="7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94"/>
      <c r="B160" s="175"/>
      <c r="C160" s="16" t="s">
        <v>130</v>
      </c>
      <c r="D160" s="16" t="s">
        <v>131</v>
      </c>
      <c r="E160" s="16" t="s">
        <v>61</v>
      </c>
      <c r="F160" s="8"/>
      <c r="G160" s="7"/>
      <c r="H160" s="7"/>
      <c r="I160" s="7"/>
      <c r="J160" s="7"/>
      <c r="K160" s="7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78" t="s">
        <v>132</v>
      </c>
      <c r="B161" s="175"/>
      <c r="C161" s="72">
        <f>E157</f>
        <v>3884.4406584310091</v>
      </c>
      <c r="D161" s="37">
        <v>0.03</v>
      </c>
      <c r="E161" s="72">
        <f t="shared" ref="E161:E162" si="9">C161*D161</f>
        <v>116.53321975293026</v>
      </c>
      <c r="F161" s="73"/>
      <c r="G161" s="7"/>
      <c r="H161" s="7"/>
      <c r="I161" s="7"/>
      <c r="J161" s="7"/>
      <c r="K161" s="7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78" t="s">
        <v>133</v>
      </c>
      <c r="B162" s="175"/>
      <c r="C162" s="72">
        <f>E157+E161</f>
        <v>4000.9738781839392</v>
      </c>
      <c r="D162" s="37">
        <v>3.7900000000000003E-2</v>
      </c>
      <c r="E162" s="72">
        <f t="shared" si="9"/>
        <v>151.63690998317131</v>
      </c>
      <c r="F162" s="73"/>
      <c r="G162" s="7"/>
      <c r="H162" s="7"/>
      <c r="I162" s="7"/>
      <c r="J162" s="7"/>
      <c r="K162" s="7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24"/>
      <c r="B163" s="152"/>
      <c r="C163" s="152"/>
      <c r="D163" s="152"/>
      <c r="E163" s="153"/>
      <c r="F163" s="73"/>
      <c r="G163" s="7"/>
      <c r="H163" s="7"/>
      <c r="I163" s="7"/>
      <c r="J163" s="7"/>
      <c r="K163" s="7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88" t="s">
        <v>134</v>
      </c>
      <c r="B164" s="174"/>
      <c r="C164" s="174"/>
      <c r="D164" s="174"/>
      <c r="E164" s="175"/>
      <c r="F164" s="10"/>
      <c r="G164" s="7"/>
      <c r="H164" s="7"/>
      <c r="I164" s="7"/>
      <c r="J164" s="7"/>
      <c r="K164" s="7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78" t="s">
        <v>135</v>
      </c>
      <c r="B165" s="175"/>
      <c r="C165" s="6">
        <f>(C162+E162)/((100-6.65)/100)</f>
        <v>4448.4314817001723</v>
      </c>
      <c r="D165" s="37">
        <v>6.4999999999999997E-3</v>
      </c>
      <c r="E165" s="154">
        <f t="shared" ref="E165:E167" si="10">C165*D165</f>
        <v>28.914804631051119</v>
      </c>
      <c r="F165" s="155"/>
      <c r="G165" s="7"/>
      <c r="H165" s="7"/>
      <c r="I165" s="7"/>
      <c r="J165" s="7"/>
      <c r="K165" s="7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78" t="s">
        <v>136</v>
      </c>
      <c r="B166" s="175"/>
      <c r="C166" s="6">
        <f>(C162+E162)/((100-6.65)/100)</f>
        <v>4448.4314817001723</v>
      </c>
      <c r="D166" s="37">
        <v>0.03</v>
      </c>
      <c r="E166" s="154">
        <f t="shared" si="10"/>
        <v>133.45294445100515</v>
      </c>
      <c r="F166" s="155"/>
      <c r="G166" s="7"/>
      <c r="H166" s="7"/>
      <c r="I166" s="7"/>
      <c r="J166" s="7"/>
      <c r="K166" s="7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78" t="s">
        <v>137</v>
      </c>
      <c r="B167" s="175"/>
      <c r="C167" s="6">
        <f>(C162+E162)/((100-6.65)/100)</f>
        <v>4448.4314817001723</v>
      </c>
      <c r="D167" s="37">
        <v>0.03</v>
      </c>
      <c r="E167" s="154">
        <f t="shared" si="10"/>
        <v>133.45294445100515</v>
      </c>
      <c r="F167" s="155"/>
      <c r="G167" s="7"/>
      <c r="H167" s="7"/>
      <c r="I167" s="7"/>
      <c r="J167" s="7"/>
      <c r="K167" s="7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80" t="s">
        <v>138</v>
      </c>
      <c r="B168" s="174"/>
      <c r="C168" s="175"/>
      <c r="D168" s="156">
        <f t="shared" ref="D168:E168" si="11">SUM(D165:D167)</f>
        <v>6.6500000000000004E-2</v>
      </c>
      <c r="E168" s="97">
        <f t="shared" si="11"/>
        <v>295.82069353306144</v>
      </c>
      <c r="F168" s="98"/>
      <c r="G168" s="7"/>
      <c r="H168" s="7"/>
      <c r="I168" s="7"/>
      <c r="J168" s="7"/>
      <c r="K168" s="7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80" t="s">
        <v>139</v>
      </c>
      <c r="B169" s="174"/>
      <c r="C169" s="174"/>
      <c r="D169" s="157">
        <f t="shared" ref="D169:E169" si="12">D161+D162+D168</f>
        <v>0.13440000000000002</v>
      </c>
      <c r="E169" s="158">
        <f t="shared" si="12"/>
        <v>563.990823269163</v>
      </c>
      <c r="F169" s="89"/>
      <c r="G169" s="7"/>
      <c r="H169" s="7"/>
      <c r="I169" s="7"/>
      <c r="J169" s="7"/>
      <c r="K169" s="7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81" t="s">
        <v>140</v>
      </c>
      <c r="B171" s="174"/>
      <c r="C171" s="174"/>
      <c r="D171" s="174"/>
      <c r="E171" s="99" t="s">
        <v>61</v>
      </c>
      <c r="F171" s="8"/>
      <c r="G171" s="7"/>
      <c r="H171" s="7"/>
      <c r="I171" s="7"/>
      <c r="J171" s="7"/>
      <c r="K171" s="7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78" t="s">
        <v>124</v>
      </c>
      <c r="B172" s="174"/>
      <c r="C172" s="174"/>
      <c r="D172" s="175"/>
      <c r="E172" s="5">
        <f>E62</f>
        <v>1930.444478248</v>
      </c>
      <c r="F172" s="145"/>
      <c r="G172" s="7"/>
      <c r="H172" s="7"/>
      <c r="I172" s="7"/>
      <c r="J172" s="7"/>
      <c r="K172" s="7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78" t="s">
        <v>125</v>
      </c>
      <c r="B173" s="174"/>
      <c r="C173" s="174"/>
      <c r="D173" s="175"/>
      <c r="E173" s="5">
        <f>E98</f>
        <v>1360.5737929999427</v>
      </c>
      <c r="F173" s="145"/>
      <c r="G173" s="7"/>
      <c r="H173" s="7"/>
      <c r="I173" s="7"/>
      <c r="J173" s="7"/>
      <c r="K173" s="7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78" t="s">
        <v>126</v>
      </c>
      <c r="B174" s="174"/>
      <c r="C174" s="174"/>
      <c r="D174" s="175"/>
      <c r="E174" s="5">
        <f>E122</f>
        <v>193.20129779102626</v>
      </c>
      <c r="F174" s="145"/>
      <c r="G174" s="7"/>
      <c r="H174" s="7"/>
      <c r="I174" s="7"/>
      <c r="J174" s="7"/>
      <c r="K174" s="7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78" t="s">
        <v>127</v>
      </c>
      <c r="B175" s="174"/>
      <c r="C175" s="174"/>
      <c r="D175" s="175"/>
      <c r="E175" s="95">
        <f t="shared" ref="E175:E176" si="13">E155</f>
        <v>257.44358939204</v>
      </c>
      <c r="F175" s="96"/>
      <c r="G175" s="7"/>
      <c r="H175" s="7"/>
      <c r="I175" s="7"/>
      <c r="J175" s="7"/>
      <c r="K175" s="7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78" t="s">
        <v>128</v>
      </c>
      <c r="B176" s="174"/>
      <c r="C176" s="174"/>
      <c r="D176" s="175"/>
      <c r="E176" s="5">
        <f t="shared" si="13"/>
        <v>142.7775</v>
      </c>
      <c r="F176" s="145"/>
      <c r="G176" s="7"/>
      <c r="H176" s="7"/>
      <c r="I176" s="7"/>
      <c r="J176" s="7"/>
      <c r="K176" s="7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78" t="s">
        <v>141</v>
      </c>
      <c r="B177" s="174"/>
      <c r="C177" s="174"/>
      <c r="D177" s="175"/>
      <c r="E177" s="159">
        <f>E169</f>
        <v>563.990823269163</v>
      </c>
      <c r="F177" s="160"/>
      <c r="G177" s="7"/>
      <c r="H177" s="7"/>
      <c r="I177" s="7"/>
      <c r="J177" s="7"/>
      <c r="K177" s="7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83" t="s">
        <v>142</v>
      </c>
      <c r="B178" s="174"/>
      <c r="C178" s="174"/>
      <c r="D178" s="175"/>
      <c r="E178" s="161">
        <f>SUM(E172:E177)</f>
        <v>4448.4314817001723</v>
      </c>
      <c r="F178" s="162"/>
      <c r="G178" s="67"/>
      <c r="H178" s="115"/>
      <c r="I178" s="67"/>
      <c r="J178" s="67"/>
      <c r="K178" s="67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63"/>
      <c r="B179" s="163"/>
      <c r="C179" s="163"/>
      <c r="D179" s="163"/>
      <c r="E179" s="162"/>
      <c r="F179" s="162"/>
      <c r="G179" s="67"/>
      <c r="H179" s="115"/>
      <c r="I179" s="67"/>
      <c r="J179" s="67"/>
      <c r="K179" s="67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84" t="s">
        <v>143</v>
      </c>
      <c r="B180" s="185"/>
      <c r="C180" s="164" t="s">
        <v>144</v>
      </c>
      <c r="D180" s="164" t="s">
        <v>145</v>
      </c>
      <c r="E180" s="165" t="s">
        <v>146</v>
      </c>
      <c r="F180" s="165" t="s">
        <v>147</v>
      </c>
      <c r="G180" s="67"/>
      <c r="H180" s="115"/>
      <c r="I180" s="67"/>
      <c r="J180" s="67"/>
      <c r="K180" s="67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86" t="s">
        <v>148</v>
      </c>
      <c r="B181" s="175"/>
      <c r="C181" s="166">
        <v>1</v>
      </c>
      <c r="D181" s="167">
        <v>2</v>
      </c>
      <c r="E181" s="168">
        <f t="shared" ref="E181:E182" si="14">D181*$E$178</f>
        <v>8896.8629634003446</v>
      </c>
      <c r="F181" s="169">
        <f t="shared" ref="F181:F183" si="15">12*E181</f>
        <v>106762.35556080414</v>
      </c>
      <c r="G181" s="67"/>
      <c r="H181" s="115"/>
      <c r="I181" s="67"/>
      <c r="J181" s="67"/>
      <c r="K181" s="67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82" t="s">
        <v>149</v>
      </c>
      <c r="B182" s="175"/>
      <c r="C182" s="166">
        <v>1</v>
      </c>
      <c r="D182" s="167">
        <v>2</v>
      </c>
      <c r="E182" s="168">
        <f t="shared" si="14"/>
        <v>8896.8629634003446</v>
      </c>
      <c r="F182" s="169">
        <f t="shared" si="15"/>
        <v>106762.35556080414</v>
      </c>
      <c r="G182" s="67"/>
      <c r="H182" s="115"/>
      <c r="I182" s="67"/>
      <c r="J182" s="67"/>
      <c r="K182" s="67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70"/>
      <c r="B183" s="170"/>
      <c r="C183" s="170"/>
      <c r="D183" s="170"/>
      <c r="E183" s="171">
        <f>SUM(E181:E182)</f>
        <v>17793.725926800689</v>
      </c>
      <c r="F183" s="169">
        <f t="shared" si="15"/>
        <v>213524.71112160827</v>
      </c>
      <c r="G183" s="67"/>
      <c r="H183" s="115"/>
      <c r="I183" s="67"/>
      <c r="J183" s="67"/>
      <c r="K183" s="67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sheetProtection password="EE98" sheet="1" objects="1" scenarios="1"/>
  <mergeCells count="134">
    <mergeCell ref="A15:B15"/>
    <mergeCell ref="A16:B16"/>
    <mergeCell ref="A19:B19"/>
    <mergeCell ref="A21:B21"/>
    <mergeCell ref="A23:C23"/>
    <mergeCell ref="A26:B26"/>
    <mergeCell ref="A29:E29"/>
    <mergeCell ref="A30:A31"/>
    <mergeCell ref="B30:B31"/>
    <mergeCell ref="C30:C31"/>
    <mergeCell ref="D30:E30"/>
    <mergeCell ref="C8:E8"/>
    <mergeCell ref="C9:E9"/>
    <mergeCell ref="C10:E10"/>
    <mergeCell ref="C11:E11"/>
    <mergeCell ref="A8:B8"/>
    <mergeCell ref="A9:B9"/>
    <mergeCell ref="A10:B10"/>
    <mergeCell ref="A13:B13"/>
    <mergeCell ref="A14:B14"/>
    <mergeCell ref="A1:E1"/>
    <mergeCell ref="A2:E2"/>
    <mergeCell ref="B3:D3"/>
    <mergeCell ref="A4:E4"/>
    <mergeCell ref="A5:B5"/>
    <mergeCell ref="C5:E5"/>
    <mergeCell ref="C6:E6"/>
    <mergeCell ref="A6:B6"/>
    <mergeCell ref="A7:B7"/>
    <mergeCell ref="C7:E7"/>
    <mergeCell ref="A44:D44"/>
    <mergeCell ref="A46:C46"/>
    <mergeCell ref="A47:C47"/>
    <mergeCell ref="A48:C48"/>
    <mergeCell ref="A49:C49"/>
    <mergeCell ref="A50:C50"/>
    <mergeCell ref="I50:L50"/>
    <mergeCell ref="A51:C51"/>
    <mergeCell ref="A53:E53"/>
    <mergeCell ref="A55:E55"/>
    <mergeCell ref="A75:C75"/>
    <mergeCell ref="A76:C76"/>
    <mergeCell ref="A77:C77"/>
    <mergeCell ref="A78:C78"/>
    <mergeCell ref="A79:C79"/>
    <mergeCell ref="A80:C80"/>
    <mergeCell ref="A69:D69"/>
    <mergeCell ref="A71:E71"/>
    <mergeCell ref="A72:B72"/>
    <mergeCell ref="A73:C73"/>
    <mergeCell ref="A74:C74"/>
    <mergeCell ref="A57:C57"/>
    <mergeCell ref="A58:C58"/>
    <mergeCell ref="A61:C61"/>
    <mergeCell ref="A62:D62"/>
    <mergeCell ref="A64:E64"/>
    <mergeCell ref="A65:E65"/>
    <mergeCell ref="A66:C66"/>
    <mergeCell ref="A67:C67"/>
    <mergeCell ref="A68:C68"/>
    <mergeCell ref="A81:C81"/>
    <mergeCell ref="A154:D154"/>
    <mergeCell ref="A155:D155"/>
    <mergeCell ref="A156:D156"/>
    <mergeCell ref="A157:D157"/>
    <mergeCell ref="A159:E159"/>
    <mergeCell ref="A160:B160"/>
    <mergeCell ref="A161:B161"/>
    <mergeCell ref="A162:B162"/>
    <mergeCell ref="A102:C102"/>
    <mergeCell ref="A103:C103"/>
    <mergeCell ref="A104:C104"/>
    <mergeCell ref="A105:C105"/>
    <mergeCell ref="A106:C106"/>
    <mergeCell ref="A108:C108"/>
    <mergeCell ref="A109:C109"/>
    <mergeCell ref="A110:C110"/>
    <mergeCell ref="A111:C111"/>
    <mergeCell ref="A112:C112"/>
    <mergeCell ref="A114:C114"/>
    <mergeCell ref="A115:C115"/>
    <mergeCell ref="A125:E125"/>
    <mergeCell ref="A126:G126"/>
    <mergeCell ref="B127:B128"/>
    <mergeCell ref="A93:E93"/>
    <mergeCell ref="A94:D94"/>
    <mergeCell ref="A95:D95"/>
    <mergeCell ref="A96:D96"/>
    <mergeCell ref="A97:D97"/>
    <mergeCell ref="A98:D98"/>
    <mergeCell ref="A100:E100"/>
    <mergeCell ref="A164:E164"/>
    <mergeCell ref="A165:B165"/>
    <mergeCell ref="A142:E142"/>
    <mergeCell ref="A143:D143"/>
    <mergeCell ref="A148:D148"/>
    <mergeCell ref="A151:D151"/>
    <mergeCell ref="A152:D152"/>
    <mergeCell ref="A153:D153"/>
    <mergeCell ref="C127:C128"/>
    <mergeCell ref="D127:E127"/>
    <mergeCell ref="A82:C82"/>
    <mergeCell ref="A84:E84"/>
    <mergeCell ref="A85:D85"/>
    <mergeCell ref="A86:D86"/>
    <mergeCell ref="A87:D87"/>
    <mergeCell ref="A88:D88"/>
    <mergeCell ref="A89:D89"/>
    <mergeCell ref="A90:D90"/>
    <mergeCell ref="A91:D91"/>
    <mergeCell ref="F127:H127"/>
    <mergeCell ref="A116:C116"/>
    <mergeCell ref="A118:D118"/>
    <mergeCell ref="A119:D119"/>
    <mergeCell ref="A120:D120"/>
    <mergeCell ref="A121:D121"/>
    <mergeCell ref="A122:C122"/>
    <mergeCell ref="A124:E124"/>
    <mergeCell ref="A182:B182"/>
    <mergeCell ref="A171:D171"/>
    <mergeCell ref="A172:D172"/>
    <mergeCell ref="A173:D173"/>
    <mergeCell ref="A174:D174"/>
    <mergeCell ref="A175:D175"/>
    <mergeCell ref="A176:D176"/>
    <mergeCell ref="A177:D177"/>
    <mergeCell ref="A166:B166"/>
    <mergeCell ref="A167:B167"/>
    <mergeCell ref="A168:C168"/>
    <mergeCell ref="A169:C169"/>
    <mergeCell ref="A178:D178"/>
    <mergeCell ref="A180:B180"/>
    <mergeCell ref="A181:B181"/>
    <mergeCell ref="A141:D141"/>
  </mergeCells>
  <pageMargins left="0.511811024" right="0.511811024" top="0.78740157499999996" bottom="0.78740157499999996" header="0" footer="0"/>
  <pageSetup paperSize="9" orientation="portrait" r:id="rId1"/>
  <rowBreaks count="3" manualBreakCount="3">
    <brk id="51" man="1"/>
    <brk id="99" man="1"/>
    <brk id="141" man="1"/>
  </rowBreaks>
  <colBreaks count="1" manualBreakCount="1">
    <brk id="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Vigia 12NOITE LP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Margere</dc:creator>
  <cp:lastModifiedBy>pmsap</cp:lastModifiedBy>
  <dcterms:created xsi:type="dcterms:W3CDTF">2017-08-17T21:14:09Z</dcterms:created>
  <dcterms:modified xsi:type="dcterms:W3CDTF">2021-10-13T16:59:26Z</dcterms:modified>
</cp:coreProperties>
</file>