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730" yWindow="0" windowWidth="11130" windowHeight="9945"/>
  </bookViews>
  <sheets>
    <sheet name="Vigia 12DIA LP" sheetId="1" r:id="rId1"/>
  </sheets>
  <calcPr calcId="144525"/>
  <extLst>
    <ext uri="GoogleSheetsCustomDataVersion1">
      <go:sheetsCustomData xmlns:go="http://customooxmlschemas.google.com/" r:id="rId5" roundtripDataSignature="AMtx7mhjpn0IuVyX7lodEybpv3YhR40zzA=="/>
    </ext>
  </extLst>
</workbook>
</file>

<file path=xl/calcChain.xml><?xml version="1.0" encoding="utf-8"?>
<calcChain xmlns="http://schemas.openxmlformats.org/spreadsheetml/2006/main">
  <c r="E177" i="1" l="1"/>
  <c r="D164" i="1" l="1"/>
  <c r="D165" i="1" s="1"/>
  <c r="D143" i="1"/>
  <c r="E143" i="1" s="1"/>
  <c r="E144" i="1" s="1"/>
  <c r="E152" i="1" s="1"/>
  <c r="E172" i="1" s="1"/>
  <c r="E142" i="1"/>
  <c r="D142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E129" i="1"/>
  <c r="G128" i="1"/>
  <c r="E128" i="1"/>
  <c r="G127" i="1"/>
  <c r="E127" i="1"/>
  <c r="G126" i="1"/>
  <c r="G138" i="1" s="1"/>
  <c r="E126" i="1"/>
  <c r="E138" i="1" s="1"/>
  <c r="E85" i="1"/>
  <c r="E84" i="1"/>
  <c r="E83" i="1"/>
  <c r="E88" i="1" s="1"/>
  <c r="E94" i="1" s="1"/>
  <c r="D77" i="1"/>
  <c r="D79" i="1" s="1"/>
  <c r="D107" i="1" s="1"/>
  <c r="D64" i="1"/>
  <c r="E57" i="1"/>
  <c r="E43" i="1"/>
  <c r="E42" i="1"/>
  <c r="E41" i="1"/>
  <c r="E40" i="1"/>
  <c r="E39" i="1"/>
  <c r="E38" i="1"/>
  <c r="E37" i="1"/>
  <c r="E36" i="1"/>
  <c r="E35" i="1"/>
  <c r="E34" i="1"/>
  <c r="E33" i="1"/>
  <c r="E44" i="1" s="1"/>
  <c r="E32" i="1"/>
  <c r="C27" i="1"/>
  <c r="E22" i="1"/>
  <c r="E58" i="1" l="1"/>
  <c r="E59" i="1" s="1"/>
  <c r="E168" i="1" l="1"/>
  <c r="E108" i="1"/>
  <c r="E148" i="1"/>
  <c r="C69" i="1"/>
  <c r="E102" i="1"/>
  <c r="E65" i="1"/>
  <c r="E64" i="1"/>
  <c r="E66" i="1" s="1"/>
  <c r="E73" i="1" l="1"/>
  <c r="E72" i="1"/>
  <c r="E78" i="1"/>
  <c r="E71" i="1"/>
  <c r="E70" i="1"/>
  <c r="E76" i="1"/>
  <c r="E74" i="1"/>
  <c r="E75" i="1"/>
  <c r="E92" i="1"/>
  <c r="E112" i="1"/>
  <c r="E113" i="1" s="1"/>
  <c r="E118" i="1" s="1"/>
  <c r="E77" i="1" l="1"/>
  <c r="E79" i="1" s="1"/>
  <c r="E93" i="1" s="1"/>
  <c r="E95" i="1"/>
  <c r="E149" i="1" l="1"/>
  <c r="E169" i="1"/>
  <c r="E100" i="1"/>
  <c r="E106" i="1"/>
  <c r="E107" i="1" l="1"/>
  <c r="E109" i="1" s="1"/>
  <c r="E117" i="1" s="1"/>
  <c r="E101" i="1"/>
  <c r="E103" i="1" s="1"/>
  <c r="E116" i="1" l="1"/>
  <c r="E119" i="1" s="1"/>
  <c r="A125" i="1"/>
  <c r="H136" i="1" l="1"/>
  <c r="H128" i="1"/>
  <c r="H133" i="1"/>
  <c r="H130" i="1"/>
  <c r="H135" i="1"/>
  <c r="H127" i="1"/>
  <c r="H132" i="1"/>
  <c r="H137" i="1"/>
  <c r="H129" i="1"/>
  <c r="H134" i="1"/>
  <c r="H126" i="1"/>
  <c r="H131" i="1"/>
  <c r="E150" i="1"/>
  <c r="E170" i="1"/>
  <c r="E153" i="1" l="1"/>
  <c r="H138" i="1"/>
  <c r="E151" i="1" s="1"/>
  <c r="E171" i="1" s="1"/>
  <c r="C157" i="1" l="1"/>
  <c r="E157" i="1" s="1"/>
  <c r="C158" i="1" l="1"/>
  <c r="E158" i="1" l="1"/>
  <c r="C163" i="1"/>
  <c r="E163" i="1" s="1"/>
  <c r="C161" i="1" l="1"/>
  <c r="E161" i="1" s="1"/>
  <c r="C162" i="1"/>
  <c r="E162" i="1" s="1"/>
  <c r="E164" i="1" l="1"/>
  <c r="E165" i="1" s="1"/>
  <c r="E173" i="1" s="1"/>
  <c r="E174" i="1" s="1"/>
  <c r="F177" i="1" s="1"/>
</calcChain>
</file>

<file path=xl/sharedStrings.xml><?xml version="1.0" encoding="utf-8"?>
<sst xmlns="http://schemas.openxmlformats.org/spreadsheetml/2006/main" count="198" uniqueCount="145">
  <si>
    <t>PREFEITURA MUNICIPAL DE SANTO ANTÔNIO DA PATRULHA - RS</t>
  </si>
  <si>
    <t>PLANILHA - SERVIÇOS DE VIGIA - SEMAF</t>
  </si>
  <si>
    <t>Dados da CCT</t>
  </si>
  <si>
    <t>Município/UF</t>
  </si>
  <si>
    <t>Santo Antônio da Patrulha/RS</t>
  </si>
  <si>
    <t>Serviço</t>
  </si>
  <si>
    <t>Vigia</t>
  </si>
  <si>
    <t>Categoria</t>
  </si>
  <si>
    <t>Porteiro/Vigia</t>
  </si>
  <si>
    <t>CBO</t>
  </si>
  <si>
    <t>CCT nº</t>
  </si>
  <si>
    <t>RS000051/2021</t>
  </si>
  <si>
    <t>Data base</t>
  </si>
  <si>
    <t>1º de janeiro</t>
  </si>
  <si>
    <t xml:space="preserve">Salário normativo </t>
  </si>
  <si>
    <t>Vale-alimentação</t>
  </si>
  <si>
    <t>nº</t>
  </si>
  <si>
    <t>valor</t>
  </si>
  <si>
    <t>desconto</t>
  </si>
  <si>
    <t>Vale-transporte</t>
  </si>
  <si>
    <t>desconto prop 12x36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</si>
  <si>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</si>
  <si>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</si>
  <si>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</si>
  <si>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</si>
  <si>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</si>
  <si>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</si>
  <si>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</si>
  <si>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</si>
  <si>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</si>
  <si>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</si>
  <si>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</si>
  <si>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</si>
  <si>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</si>
  <si>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</si>
  <si>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12h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</si>
  <si>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</si>
  <si>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</si>
  <si>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</si>
  <si>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</si>
  <si>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</si>
  <si>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</si>
  <si>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</si>
  <si>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</si>
  <si>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</si>
  <si>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</si>
  <si>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</si>
  <si>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</si>
  <si>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</si>
  <si>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</si>
  <si>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</si>
  <si>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Adicional noturno</t>
  </si>
  <si>
    <t>Hora noturna reduzida 12x36</t>
  </si>
  <si>
    <t>Nº de meses de execução contratual</t>
  </si>
  <si>
    <t>Dias úteis no ano</t>
  </si>
  <si>
    <t>Média de dias mês</t>
  </si>
  <si>
    <t>Nº de horas mês</t>
  </si>
  <si>
    <t>PLANILHA DE CUSTOS -VIGIA 180H</t>
  </si>
  <si>
    <t>MÓDULO I - COMPOSIÇÃO DA REMUNERAÇÃO</t>
  </si>
  <si>
    <t>horas</t>
  </si>
  <si>
    <t>%</t>
  </si>
  <si>
    <t>R$</t>
  </si>
  <si>
    <t>Salário-Base</t>
  </si>
  <si>
    <t>Intrajornada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</si>
  <si>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</si>
  <si>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</si>
  <si>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</si>
  <si>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</si>
  <si>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</si>
  <si>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</si>
  <si>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</si>
  <si>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</si>
  <si>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</si>
  <si>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</si>
  <si>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</si>
  <si>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</si>
  <si>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</si>
  <si>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</si>
  <si>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</si>
  <si>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</si>
  <si>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</si>
  <si>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</si>
  <si>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</si>
  <si>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</si>
  <si>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</si>
  <si>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 (especificar)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</si>
  <si>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</si>
  <si>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</si>
  <si>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</si>
  <si>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</si>
  <si>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</si>
  <si>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</si>
  <si>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</si>
  <si>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</si>
  <si>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</si>
  <si>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</si>
  <si>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</si>
  <si>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</si>
  <si>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</si>
  <si>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</si>
  <si>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</si>
  <si>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</si>
  <si>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</si>
  <si>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</si>
  <si>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</si>
  <si>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</si>
  <si>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</si>
  <si>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</si>
  <si>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44h</t>
  </si>
  <si>
    <t>12x36</t>
  </si>
  <si>
    <t>Valor</t>
  </si>
  <si>
    <t>MÓDULO 5 - INSUMOS DIVERSOS</t>
  </si>
  <si>
    <t xml:space="preserve"> Uniformes</t>
  </si>
  <si>
    <t>Descrição</t>
  </si>
  <si>
    <t>Quant./ano</t>
  </si>
  <si>
    <t>R$ Anual</t>
  </si>
  <si>
    <t xml:space="preserve">Camiseta masculina tradicional manga curta com gola redonda em poliviscose com serigrafia na frente, com identificação da empresa </t>
  </si>
  <si>
    <t>jaqueta em nylon impermeável forrada com matelassê, com tecido próprio para dias de chuva, com bordado na frente, com identificação da empresa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</si>
  <si>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</si>
  <si>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</si>
  <si>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</si>
  <si>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</si>
  <si>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</si>
  <si>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</si>
  <si>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</si>
  <si>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</si>
  <si>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</si>
  <si>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</si>
  <si>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</si>
  <si>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</si>
  <si>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</si>
  <si>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</si>
  <si>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</si>
  <si>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</si>
  <si>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</si>
  <si>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</si>
  <si>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</si>
  <si>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</si>
  <si>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do Vigia - mês</t>
  </si>
  <si>
    <t>Custo Estimado da Contratação</t>
  </si>
  <si>
    <t>Postos de trabalho</t>
  </si>
  <si>
    <t>Quantidade de vigias</t>
  </si>
  <si>
    <t>R$ mês</t>
  </si>
  <si>
    <t>R$ anual</t>
  </si>
  <si>
    <t>PMSAP e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</si>
</sst>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_-* #,##0.0000000000_-;\-* #,##0.0000000000_-;_-* &quot;-&quot;??_-;_-@"/>
    <numFmt numFmtId="167" formatCode="0.000"/>
    <numFmt numFmtId="168" formatCode="0.0000"/>
    <numFmt numFmtId="169" formatCode="#,##0.00_ ;\-#,##0.00\ "/>
    <numFmt numFmtId="170" formatCode="_-* #,##0.00_-;\-* #,##0.00_-;_-* &quot;-&quot;????????_-;_-@"/>
    <numFmt numFmtId="171" formatCode="_-* #,##0.00_-;\-* #,##0.00_-;_-* &quot;-&quot;????_-;_-@"/>
    <numFmt numFmtId="172" formatCode="_-* #,##0.0000_-;\-* #,##0.0000_-;_-* &quot;-&quot;????_-;_-@"/>
  </numFmts>
  <fonts count="19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1"/>
      <name val="Arial"/>
    </font>
    <font>
      <sz val="11"/>
      <color rgb="FF000000"/>
      <name val="Calibri"/>
    </font>
    <font>
      <sz val="12"/>
      <color rgb="FF000000"/>
      <name val="Calibri"/>
    </font>
    <font>
      <sz val="11"/>
      <color rgb="FFFF0000"/>
      <name val="Calibri"/>
    </font>
    <font>
      <sz val="26"/>
      <color rgb="FFFF0000"/>
      <name val="Calibri"/>
    </font>
    <font>
      <sz val="11"/>
      <name val="Calibri"/>
    </font>
    <font>
      <b/>
      <sz val="11"/>
      <color rgb="FFFF0000"/>
      <name val="Calibri"/>
    </font>
    <font>
      <b/>
      <sz val="9"/>
      <color theme="1"/>
      <name val="Calibri"/>
    </font>
    <font>
      <sz val="9"/>
      <color theme="1"/>
      <name val="Calibri"/>
    </font>
    <font>
      <sz val="10"/>
      <color rgb="FF000000"/>
      <name val="Calibri"/>
    </font>
    <font>
      <sz val="9"/>
      <color rgb="FF000000"/>
      <name val="Calibri"/>
    </font>
    <font>
      <b/>
      <sz val="11"/>
      <color theme="1"/>
      <name val="Calibri"/>
    </font>
    <font>
      <b/>
      <sz val="10"/>
      <color theme="1"/>
      <name val="Calibri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7">
    <xf numFmtId="0" fontId="0" fillId="0" borderId="0" xfId="0" applyFont="1" applyAlignment="1"/>
    <xf numFmtId="0" fontId="2" fillId="0" borderId="0" xfId="0" applyFont="1"/>
    <xf numFmtId="165" fontId="2" fillId="0" borderId="0" xfId="0" applyNumberFormat="1" applyFont="1"/>
    <xf numFmtId="0" fontId="9" fillId="0" borderId="0" xfId="0" applyFont="1"/>
    <xf numFmtId="168" fontId="2" fillId="0" borderId="0" xfId="0" applyNumberFormat="1" applyFont="1"/>
    <xf numFmtId="10" fontId="2" fillId="0" borderId="0" xfId="0" applyNumberFormat="1" applyFont="1"/>
    <xf numFmtId="171" fontId="2" fillId="0" borderId="0" xfId="0" applyNumberFormat="1" applyFont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/>
    <xf numFmtId="0" fontId="2" fillId="0" borderId="4" xfId="0" applyFont="1" applyFill="1" applyBorder="1"/>
    <xf numFmtId="2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0" fontId="2" fillId="0" borderId="5" xfId="0" applyNumberFormat="1" applyFont="1" applyFill="1" applyBorder="1" applyAlignment="1" applyProtection="1">
      <alignment horizontal="right"/>
      <protection locked="0"/>
    </xf>
    <xf numFmtId="10" fontId="2" fillId="0" borderId="0" xfId="0" applyNumberFormat="1" applyFont="1" applyFill="1" applyAlignment="1">
      <alignment horizontal="center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9" fontId="2" fillId="0" borderId="5" xfId="0" applyNumberFormat="1" applyFont="1" applyFill="1" applyBorder="1" applyAlignment="1" applyProtection="1">
      <alignment horizontal="right"/>
      <protection locked="0"/>
    </xf>
    <xf numFmtId="9" fontId="2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right"/>
    </xf>
    <xf numFmtId="9" fontId="2" fillId="0" borderId="5" xfId="0" applyNumberFormat="1" applyFont="1" applyFill="1" applyBorder="1" applyAlignment="1">
      <alignment horizontal="right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5" xfId="0" applyFont="1" applyFill="1" applyBorder="1" applyAlignment="1">
      <alignment horizontal="center" wrapText="1"/>
    </xf>
    <xf numFmtId="0" fontId="2" fillId="0" borderId="5" xfId="0" applyFont="1" applyFill="1" applyBorder="1"/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Protection="1">
      <protection locked="0"/>
    </xf>
    <xf numFmtId="165" fontId="2" fillId="0" borderId="0" xfId="0" applyNumberFormat="1" applyFont="1" applyFill="1"/>
    <xf numFmtId="0" fontId="7" fillId="0" borderId="5" xfId="0" applyFont="1" applyFill="1" applyBorder="1"/>
    <xf numFmtId="10" fontId="7" fillId="0" borderId="5" xfId="0" applyNumberFormat="1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166" fontId="2" fillId="0" borderId="0" xfId="0" applyNumberFormat="1" applyFont="1" applyFill="1" applyAlignment="1">
      <alignment horizontal="left"/>
    </xf>
    <xf numFmtId="0" fontId="7" fillId="0" borderId="6" xfId="0" applyFont="1" applyFill="1" applyBorder="1"/>
    <xf numFmtId="0" fontId="7" fillId="0" borderId="8" xfId="0" applyFont="1" applyFill="1" applyBorder="1"/>
    <xf numFmtId="10" fontId="7" fillId="0" borderId="8" xfId="0" applyNumberFormat="1" applyFont="1" applyFill="1" applyBorder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 applyProtection="1">
      <alignment horizontal="center" wrapText="1"/>
      <protection locked="0"/>
    </xf>
    <xf numFmtId="10" fontId="2" fillId="0" borderId="15" xfId="0" applyNumberFormat="1" applyFont="1" applyFill="1" applyBorder="1" applyAlignment="1" applyProtection="1">
      <alignment horizontal="center" wrapText="1"/>
      <protection locked="0"/>
    </xf>
    <xf numFmtId="167" fontId="2" fillId="0" borderId="15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Alignment="1">
      <alignment wrapText="1"/>
    </xf>
    <xf numFmtId="0" fontId="2" fillId="0" borderId="14" xfId="0" applyFont="1" applyFill="1" applyBorder="1" applyAlignment="1">
      <alignment wrapText="1"/>
    </xf>
    <xf numFmtId="168" fontId="2" fillId="0" borderId="0" xfId="0" applyNumberFormat="1" applyFont="1" applyFill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 applyAlignment="1" applyProtection="1">
      <alignment horizontal="center" wrapText="1"/>
      <protection locked="0"/>
    </xf>
    <xf numFmtId="10" fontId="2" fillId="0" borderId="17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 applyProtection="1">
      <alignment horizontal="center" wrapText="1"/>
      <protection locked="0"/>
    </xf>
    <xf numFmtId="10" fontId="2" fillId="0" borderId="5" xfId="0" applyNumberFormat="1" applyFont="1" applyFill="1" applyBorder="1" applyAlignment="1" applyProtection="1">
      <alignment horizontal="center" wrapText="1"/>
      <protection locked="0"/>
    </xf>
    <xf numFmtId="167" fontId="4" fillId="0" borderId="5" xfId="0" applyNumberFormat="1" applyFont="1" applyFill="1" applyBorder="1" applyProtection="1">
      <protection locked="0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10" fontId="4" fillId="0" borderId="7" xfId="0" applyNumberFormat="1" applyFont="1" applyFill="1" applyBorder="1" applyAlignment="1" applyProtection="1">
      <alignment horizontal="right"/>
      <protection locked="0"/>
    </xf>
    <xf numFmtId="9" fontId="4" fillId="0" borderId="7" xfId="0" applyNumberFormat="1" applyFont="1" applyFill="1" applyBorder="1" applyAlignment="1" applyProtection="1">
      <alignment horizontal="right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1" fontId="4" fillId="0" borderId="5" xfId="0" applyNumberFormat="1" applyFont="1" applyFill="1" applyBorder="1" applyAlignment="1" applyProtection="1">
      <alignment horizontal="right"/>
      <protection locked="0"/>
    </xf>
    <xf numFmtId="1" fontId="1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right"/>
    </xf>
    <xf numFmtId="165" fontId="7" fillId="0" borderId="5" xfId="0" applyNumberFormat="1" applyFont="1" applyFill="1" applyBorder="1"/>
    <xf numFmtId="165" fontId="7" fillId="0" borderId="0" xfId="0" applyNumberFormat="1" applyFont="1" applyFill="1"/>
    <xf numFmtId="0" fontId="7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165" fontId="4" fillId="0" borderId="0" xfId="0" applyNumberFormat="1" applyFont="1" applyFill="1"/>
    <xf numFmtId="165" fontId="4" fillId="0" borderId="5" xfId="0" applyNumberFormat="1" applyFont="1" applyFill="1" applyBorder="1"/>
    <xf numFmtId="168" fontId="2" fillId="0" borderId="0" xfId="0" applyNumberFormat="1" applyFont="1" applyFill="1"/>
    <xf numFmtId="10" fontId="2" fillId="0" borderId="0" xfId="0" applyNumberFormat="1" applyFont="1" applyFill="1"/>
    <xf numFmtId="10" fontId="7" fillId="0" borderId="5" xfId="0" applyNumberFormat="1" applyFont="1" applyFill="1" applyBorder="1"/>
    <xf numFmtId="169" fontId="7" fillId="0" borderId="5" xfId="0" applyNumberFormat="1" applyFont="1" applyFill="1" applyBorder="1" applyProtection="1">
      <protection locked="0"/>
    </xf>
    <xf numFmtId="169" fontId="7" fillId="0" borderId="0" xfId="0" applyNumberFormat="1" applyFont="1" applyFill="1"/>
    <xf numFmtId="10" fontId="2" fillId="0" borderId="5" xfId="0" applyNumberFormat="1" applyFont="1" applyFill="1" applyBorder="1" applyProtection="1">
      <protection locked="0"/>
    </xf>
    <xf numFmtId="10" fontId="4" fillId="0" borderId="5" xfId="0" applyNumberFormat="1" applyFont="1" applyFill="1" applyBorder="1" applyProtection="1">
      <protection locked="0"/>
    </xf>
    <xf numFmtId="169" fontId="4" fillId="0" borderId="5" xfId="0" applyNumberFormat="1" applyFont="1" applyFill="1" applyBorder="1" applyProtection="1">
      <protection locked="0"/>
    </xf>
    <xf numFmtId="169" fontId="4" fillId="0" borderId="0" xfId="0" applyNumberFormat="1" applyFont="1" applyFill="1"/>
    <xf numFmtId="169" fontId="7" fillId="0" borderId="5" xfId="0" applyNumberFormat="1" applyFont="1" applyFill="1" applyBorder="1" applyAlignment="1">
      <alignment horizontal="right"/>
    </xf>
    <xf numFmtId="169" fontId="7" fillId="0" borderId="0" xfId="0" applyNumberFormat="1" applyFont="1" applyFill="1" applyAlignment="1">
      <alignment horizontal="right"/>
    </xf>
    <xf numFmtId="169" fontId="4" fillId="0" borderId="5" xfId="0" applyNumberFormat="1" applyFont="1" applyFill="1" applyBorder="1" applyAlignment="1">
      <alignment horizontal="right"/>
    </xf>
    <xf numFmtId="169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2" fillId="0" borderId="5" xfId="0" applyNumberFormat="1" applyFont="1" applyFill="1" applyBorder="1"/>
    <xf numFmtId="4" fontId="2" fillId="0" borderId="0" xfId="0" applyNumberFormat="1" applyFont="1" applyFill="1"/>
    <xf numFmtId="4" fontId="4" fillId="0" borderId="5" xfId="0" applyNumberFormat="1" applyFont="1" applyFill="1" applyBorder="1"/>
    <xf numFmtId="4" fontId="4" fillId="0" borderId="0" xfId="0" applyNumberFormat="1" applyFont="1" applyFill="1"/>
    <xf numFmtId="0" fontId="4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0" fillId="0" borderId="0" xfId="0" applyFont="1" applyFill="1"/>
    <xf numFmtId="165" fontId="2" fillId="0" borderId="5" xfId="0" applyNumberFormat="1" applyFont="1" applyFill="1" applyBorder="1"/>
    <xf numFmtId="9" fontId="11" fillId="0" borderId="5" xfId="0" applyNumberFormat="1" applyFont="1" applyFill="1" applyBorder="1" applyAlignment="1">
      <alignment horizontal="center"/>
    </xf>
    <xf numFmtId="2" fontId="2" fillId="0" borderId="5" xfId="0" applyNumberFormat="1" applyFont="1" applyFill="1" applyBorder="1"/>
    <xf numFmtId="9" fontId="2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/>
    <xf numFmtId="2" fontId="1" fillId="0" borderId="0" xfId="0" applyNumberFormat="1" applyFont="1" applyFill="1"/>
    <xf numFmtId="170" fontId="2" fillId="0" borderId="0" xfId="0" applyNumberFormat="1" applyFont="1" applyFill="1"/>
    <xf numFmtId="0" fontId="4" fillId="0" borderId="0" xfId="0" applyFont="1" applyFill="1" applyAlignment="1">
      <alignment horizontal="right" wrapText="1"/>
    </xf>
    <xf numFmtId="9" fontId="7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10" fontId="2" fillId="0" borderId="5" xfId="0" applyNumberFormat="1" applyFont="1" applyFill="1" applyBorder="1"/>
    <xf numFmtId="2" fontId="9" fillId="0" borderId="5" xfId="0" applyNumberFormat="1" applyFont="1" applyFill="1" applyBorder="1"/>
    <xf numFmtId="2" fontId="9" fillId="0" borderId="0" xfId="0" applyNumberFormat="1" applyFont="1" applyFill="1"/>
    <xf numFmtId="0" fontId="8" fillId="0" borderId="0" xfId="0" applyFont="1" applyFill="1"/>
    <xf numFmtId="0" fontId="4" fillId="0" borderId="5" xfId="0" applyFont="1" applyFill="1" applyBorder="1"/>
    <xf numFmtId="2" fontId="12" fillId="0" borderId="5" xfId="0" applyNumberFormat="1" applyFont="1" applyFill="1" applyBorder="1"/>
    <xf numFmtId="2" fontId="12" fillId="0" borderId="0" xfId="0" applyNumberFormat="1" applyFont="1" applyFill="1"/>
    <xf numFmtId="0" fontId="4" fillId="0" borderId="2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2" fontId="4" fillId="0" borderId="5" xfId="0" applyNumberFormat="1" applyFont="1" applyFill="1" applyBorder="1"/>
    <xf numFmtId="0" fontId="13" fillId="0" borderId="5" xfId="0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 wrapText="1"/>
    </xf>
    <xf numFmtId="168" fontId="14" fillId="0" borderId="5" xfId="0" applyNumberFormat="1" applyFont="1" applyFill="1" applyBorder="1"/>
    <xf numFmtId="0" fontId="14" fillId="0" borderId="5" xfId="0" applyFont="1" applyFill="1" applyBorder="1" applyAlignment="1">
      <alignment horizontal="left" wrapText="1"/>
    </xf>
    <xf numFmtId="168" fontId="14" fillId="0" borderId="5" xfId="0" applyNumberFormat="1" applyFont="1" applyFill="1" applyBorder="1" applyAlignment="1" applyProtection="1">
      <alignment horizontal="center" wrapText="1"/>
      <protection locked="0"/>
    </xf>
    <xf numFmtId="0" fontId="14" fillId="0" borderId="5" xfId="0" applyFont="1" applyFill="1" applyBorder="1" applyAlignment="1" applyProtection="1">
      <alignment horizontal="center" wrapText="1"/>
      <protection locked="0"/>
    </xf>
    <xf numFmtId="10" fontId="14" fillId="0" borderId="5" xfId="0" applyNumberFormat="1" applyFont="1" applyFill="1" applyBorder="1" applyAlignment="1" applyProtection="1">
      <alignment horizontal="center" wrapText="1"/>
      <protection locked="0"/>
    </xf>
    <xf numFmtId="168" fontId="14" fillId="0" borderId="5" xfId="0" applyNumberFormat="1" applyFont="1" applyFill="1" applyBorder="1" applyAlignment="1" applyProtection="1">
      <alignment wrapText="1"/>
      <protection locked="0"/>
    </xf>
    <xf numFmtId="168" fontId="14" fillId="0" borderId="2" xfId="0" applyNumberFormat="1" applyFont="1" applyFill="1" applyBorder="1" applyProtection="1">
      <protection locked="0"/>
    </xf>
    <xf numFmtId="168" fontId="14" fillId="0" borderId="5" xfId="0" applyNumberFormat="1" applyFont="1" applyFill="1" applyBorder="1" applyProtection="1">
      <protection locked="0"/>
    </xf>
    <xf numFmtId="0" fontId="14" fillId="0" borderId="5" xfId="0" applyFont="1" applyFill="1" applyBorder="1" applyAlignment="1">
      <alignment wrapText="1"/>
    </xf>
    <xf numFmtId="172" fontId="2" fillId="0" borderId="0" xfId="0" applyNumberFormat="1" applyFont="1" applyFill="1"/>
    <xf numFmtId="168" fontId="13" fillId="0" borderId="5" xfId="0" applyNumberFormat="1" applyFont="1" applyFill="1" applyBorder="1" applyProtection="1">
      <protection locked="0"/>
    </xf>
    <xf numFmtId="9" fontId="13" fillId="0" borderId="5" xfId="0" applyNumberFormat="1" applyFont="1" applyFill="1" applyBorder="1" applyProtection="1">
      <protection locked="0"/>
    </xf>
    <xf numFmtId="168" fontId="13" fillId="0" borderId="2" xfId="0" applyNumberFormat="1" applyFont="1" applyFill="1" applyBorder="1" applyProtection="1">
      <protection locked="0"/>
    </xf>
    <xf numFmtId="2" fontId="13" fillId="0" borderId="5" xfId="0" applyNumberFormat="1" applyFont="1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15" fillId="0" borderId="5" xfId="0" applyFont="1" applyFill="1" applyBorder="1" applyAlignment="1">
      <alignment wrapText="1"/>
    </xf>
    <xf numFmtId="0" fontId="15" fillId="0" borderId="5" xfId="0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horizontal="right"/>
      <protection locked="0"/>
    </xf>
    <xf numFmtId="4" fontId="7" fillId="0" borderId="5" xfId="0" applyNumberFormat="1" applyFont="1" applyFill="1" applyBorder="1" applyProtection="1">
      <protection locked="0"/>
    </xf>
    <xf numFmtId="4" fontId="7" fillId="0" borderId="0" xfId="0" applyNumberFormat="1" applyFont="1" applyFill="1"/>
    <xf numFmtId="0" fontId="16" fillId="0" borderId="21" xfId="0" applyFont="1" applyFill="1" applyBorder="1" applyAlignment="1">
      <alignment horizontal="center" wrapText="1"/>
    </xf>
    <xf numFmtId="4" fontId="4" fillId="0" borderId="5" xfId="0" applyNumberFormat="1" applyFont="1" applyFill="1" applyBorder="1" applyProtection="1">
      <protection locked="0"/>
    </xf>
    <xf numFmtId="0" fontId="15" fillId="0" borderId="0" xfId="0" applyFont="1" applyFill="1" applyAlignment="1">
      <alignment wrapText="1"/>
    </xf>
    <xf numFmtId="4" fontId="7" fillId="0" borderId="5" xfId="0" applyNumberFormat="1" applyFont="1" applyFill="1" applyBorder="1"/>
    <xf numFmtId="0" fontId="2" fillId="0" borderId="3" xfId="0" applyFont="1" applyFill="1" applyBorder="1" applyAlignment="1">
      <alignment horizontal="center"/>
    </xf>
    <xf numFmtId="165" fontId="4" fillId="0" borderId="4" xfId="0" applyNumberFormat="1" applyFont="1" applyFill="1" applyBorder="1"/>
    <xf numFmtId="2" fontId="7" fillId="0" borderId="5" xfId="0" applyNumberFormat="1" applyFont="1" applyFill="1" applyBorder="1"/>
    <xf numFmtId="2" fontId="7" fillId="0" borderId="0" xfId="0" applyNumberFormat="1" applyFont="1" applyFill="1"/>
    <xf numFmtId="10" fontId="4" fillId="0" borderId="5" xfId="0" applyNumberFormat="1" applyFont="1" applyFill="1" applyBorder="1"/>
    <xf numFmtId="10" fontId="4" fillId="0" borderId="4" xfId="0" applyNumberFormat="1" applyFont="1" applyFill="1" applyBorder="1"/>
    <xf numFmtId="169" fontId="4" fillId="0" borderId="5" xfId="0" applyNumberFormat="1" applyFont="1" applyFill="1" applyBorder="1"/>
    <xf numFmtId="4" fontId="7" fillId="0" borderId="5" xfId="0" applyNumberFormat="1" applyFont="1" applyFill="1" applyBorder="1" applyProtection="1"/>
    <xf numFmtId="169" fontId="2" fillId="0" borderId="5" xfId="0" applyNumberFormat="1" applyFont="1" applyFill="1" applyBorder="1"/>
    <xf numFmtId="169" fontId="2" fillId="0" borderId="0" xfId="0" applyNumberFormat="1" applyFont="1" applyFill="1"/>
    <xf numFmtId="4" fontId="1" fillId="0" borderId="5" xfId="0" applyNumberFormat="1" applyFont="1" applyFill="1" applyBorder="1"/>
    <xf numFmtId="4" fontId="12" fillId="0" borderId="0" xfId="0" applyNumberFormat="1" applyFont="1" applyFill="1"/>
    <xf numFmtId="0" fontId="12" fillId="0" borderId="8" xfId="0" applyFont="1" applyFill="1" applyBorder="1" applyAlignment="1">
      <alignment horizontal="right"/>
    </xf>
    <xf numFmtId="0" fontId="17" fillId="0" borderId="5" xfId="0" applyFont="1" applyFill="1" applyBorder="1" applyAlignment="1">
      <alignment horizontal="center" wrapText="1"/>
    </xf>
    <xf numFmtId="4" fontId="17" fillId="0" borderId="5" xfId="0" applyNumberFormat="1" applyFont="1" applyFill="1" applyBorder="1" applyAlignment="1">
      <alignment horizontal="center"/>
    </xf>
    <xf numFmtId="0" fontId="17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165" fontId="17" fillId="0" borderId="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Alignment="1"/>
    <xf numFmtId="0" fontId="4" fillId="0" borderId="2" xfId="0" applyFont="1" applyFill="1" applyBorder="1" applyAlignment="1">
      <alignment horizontal="right"/>
    </xf>
    <xf numFmtId="0" fontId="6" fillId="0" borderId="3" xfId="0" applyFont="1" applyFill="1" applyBorder="1"/>
    <xf numFmtId="0" fontId="4" fillId="0" borderId="2" xfId="0" applyFont="1" applyFill="1" applyBorder="1" applyAlignment="1">
      <alignment horizontal="center"/>
    </xf>
    <xf numFmtId="0" fontId="6" fillId="0" borderId="4" xfId="0" applyFont="1" applyFill="1" applyBorder="1"/>
    <xf numFmtId="0" fontId="7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right"/>
    </xf>
    <xf numFmtId="0" fontId="13" fillId="0" borderId="19" xfId="0" applyFont="1" applyFill="1" applyBorder="1" applyAlignment="1">
      <alignment horizontal="center" wrapText="1"/>
    </xf>
    <xf numFmtId="0" fontId="6" fillId="0" borderId="20" xfId="0" applyFont="1" applyFill="1" applyBorder="1"/>
    <xf numFmtId="0" fontId="13" fillId="0" borderId="2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Protection="1">
      <protection locked="0"/>
    </xf>
    <xf numFmtId="9" fontId="13" fillId="0" borderId="2" xfId="0" applyNumberFormat="1" applyFont="1" applyFill="1" applyBorder="1" applyAlignment="1" applyProtection="1">
      <alignment horizontal="center"/>
    </xf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2" fillId="0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left"/>
    </xf>
    <xf numFmtId="0" fontId="2" fillId="0" borderId="0" xfId="0" applyFont="1"/>
    <xf numFmtId="0" fontId="0" fillId="0" borderId="0" xfId="0" applyFont="1" applyAlignment="1"/>
    <xf numFmtId="0" fontId="4" fillId="0" borderId="18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 wrapText="1"/>
    </xf>
    <xf numFmtId="0" fontId="6" fillId="0" borderId="10" xfId="0" applyFont="1" applyFill="1" applyBorder="1"/>
    <xf numFmtId="0" fontId="4" fillId="0" borderId="11" xfId="0" applyFont="1" applyFill="1" applyBorder="1" applyAlignment="1">
      <alignment horizontal="center" wrapText="1"/>
    </xf>
    <xf numFmtId="0" fontId="6" fillId="0" borderId="14" xfId="0" applyFont="1" applyFill="1" applyBorder="1"/>
    <xf numFmtId="0" fontId="4" fillId="0" borderId="12" xfId="0" applyFont="1" applyFill="1" applyBorder="1" applyAlignment="1" applyProtection="1">
      <alignment horizontal="center" wrapText="1"/>
      <protection locked="0"/>
    </xf>
    <xf numFmtId="0" fontId="6" fillId="0" borderId="13" xfId="0" applyFont="1" applyFill="1" applyBorder="1" applyProtection="1">
      <protection locked="0"/>
    </xf>
    <xf numFmtId="164" fontId="2" fillId="0" borderId="2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2" fillId="0" borderId="6" xfId="0" applyFont="1" applyFill="1" applyBorder="1" applyAlignment="1">
      <alignment horizontal="center"/>
    </xf>
    <xf numFmtId="0" fontId="6" fillId="0" borderId="7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tabSelected="1" topLeftCell="A97" workbookViewId="0">
      <selection activeCell="E107" sqref="E107"/>
    </sheetView>
  </sheetViews>
  <sheetFormatPr defaultColWidth="12.625" defaultRowHeight="15" customHeight="1"/>
  <cols>
    <col min="1" max="1" width="18.125" style="168" customWidth="1"/>
    <col min="2" max="2" width="10.625" style="168" customWidth="1"/>
    <col min="3" max="3" width="9.25" style="168" customWidth="1"/>
    <col min="4" max="4" width="9.5" style="168" customWidth="1"/>
    <col min="5" max="5" width="9.75" style="168" customWidth="1"/>
    <col min="6" max="6" width="9.625" style="168" customWidth="1"/>
    <col min="7" max="7" width="7.625" style="168" customWidth="1"/>
    <col min="8" max="8" width="8.125" style="168" customWidth="1"/>
    <col min="9" max="9" width="14.25" style="168" customWidth="1"/>
    <col min="10" max="10" width="13.625" style="168" customWidth="1"/>
    <col min="11" max="11" width="13.625" customWidth="1"/>
    <col min="12" max="12" width="10.125" customWidth="1"/>
    <col min="13" max="13" width="14.75" customWidth="1"/>
    <col min="14" max="18" width="8" customWidth="1"/>
    <col min="19" max="26" width="7.625" customWidth="1"/>
  </cols>
  <sheetData>
    <row r="1" spans="1:26">
      <c r="A1" s="208" t="s">
        <v>0</v>
      </c>
      <c r="B1" s="209"/>
      <c r="C1" s="209"/>
      <c r="D1" s="209"/>
      <c r="E1" s="209"/>
      <c r="F1" s="7"/>
      <c r="G1" s="7"/>
      <c r="H1" s="7"/>
      <c r="I1" s="7"/>
      <c r="J1" s="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210" t="s">
        <v>1</v>
      </c>
      <c r="B2" s="209"/>
      <c r="C2" s="209"/>
      <c r="D2" s="209"/>
      <c r="E2" s="209"/>
      <c r="F2" s="8"/>
      <c r="G2" s="9"/>
      <c r="H2" s="9"/>
      <c r="I2" s="7"/>
      <c r="J2" s="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7"/>
      <c r="B3" s="211"/>
      <c r="C3" s="212"/>
      <c r="D3" s="212"/>
      <c r="E3" s="7"/>
      <c r="F3" s="7"/>
      <c r="G3" s="7"/>
      <c r="H3" s="7"/>
      <c r="I3" s="7"/>
      <c r="J3" s="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75" t="s">
        <v>2</v>
      </c>
      <c r="B4" s="170"/>
      <c r="C4" s="170"/>
      <c r="D4" s="170"/>
      <c r="E4" s="172"/>
      <c r="F4" s="10"/>
      <c r="G4" s="9"/>
      <c r="H4" s="9"/>
      <c r="I4" s="7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74" t="s">
        <v>3</v>
      </c>
      <c r="B5" s="172"/>
      <c r="C5" s="174" t="s">
        <v>4</v>
      </c>
      <c r="D5" s="170"/>
      <c r="E5" s="172"/>
      <c r="F5" s="11"/>
      <c r="G5" s="7"/>
      <c r="H5" s="7"/>
      <c r="I5" s="7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74" t="s">
        <v>5</v>
      </c>
      <c r="B6" s="172"/>
      <c r="C6" s="174" t="s">
        <v>6</v>
      </c>
      <c r="D6" s="170"/>
      <c r="E6" s="172"/>
      <c r="F6" s="11"/>
      <c r="G6" s="7"/>
      <c r="H6" s="7"/>
      <c r="I6" s="7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74" t="s">
        <v>7</v>
      </c>
      <c r="B7" s="172"/>
      <c r="C7" s="174" t="s">
        <v>8</v>
      </c>
      <c r="D7" s="170"/>
      <c r="E7" s="172"/>
      <c r="F7" s="11"/>
      <c r="G7" s="7"/>
      <c r="H7" s="7"/>
      <c r="I7" s="7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74" t="s">
        <v>9</v>
      </c>
      <c r="B8" s="172"/>
      <c r="C8" s="174">
        <v>5174</v>
      </c>
      <c r="D8" s="170"/>
      <c r="E8" s="172"/>
      <c r="F8" s="11"/>
      <c r="G8" s="7"/>
      <c r="H8" s="7"/>
      <c r="I8" s="7"/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74" t="s">
        <v>10</v>
      </c>
      <c r="B9" s="172"/>
      <c r="C9" s="174" t="s">
        <v>11</v>
      </c>
      <c r="D9" s="170"/>
      <c r="E9" s="172"/>
      <c r="F9" s="11"/>
      <c r="G9" s="7"/>
      <c r="H9" s="7"/>
      <c r="I9" s="7"/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74" t="s">
        <v>12</v>
      </c>
      <c r="B10" s="172"/>
      <c r="C10" s="174" t="s">
        <v>13</v>
      </c>
      <c r="D10" s="170"/>
      <c r="E10" s="172"/>
      <c r="F10" s="11"/>
      <c r="G10" s="7"/>
      <c r="H10" s="7"/>
      <c r="I10" s="7"/>
      <c r="J10" s="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2" t="s">
        <v>14</v>
      </c>
      <c r="B11" s="13">
        <v>180</v>
      </c>
      <c r="C11" s="207">
        <v>1426.75</v>
      </c>
      <c r="D11" s="170"/>
      <c r="E11" s="172"/>
      <c r="F11" s="11"/>
      <c r="G11" s="7"/>
      <c r="H11" s="14"/>
      <c r="I11" s="7"/>
      <c r="J11" s="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1"/>
      <c r="B12" s="11"/>
      <c r="C12" s="15"/>
      <c r="D12" s="11"/>
      <c r="E12" s="11"/>
      <c r="F12" s="11"/>
      <c r="G12" s="7"/>
      <c r="H12" s="7"/>
      <c r="I12" s="7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74" t="s">
        <v>15</v>
      </c>
      <c r="B13" s="172"/>
      <c r="C13" s="16" t="s">
        <v>16</v>
      </c>
      <c r="D13" s="16" t="s">
        <v>17</v>
      </c>
      <c r="E13" s="16" t="s">
        <v>18</v>
      </c>
      <c r="F13" s="8"/>
      <c r="G13" s="7"/>
      <c r="H13" s="7"/>
      <c r="I13" s="7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13"/>
      <c r="B14" s="214"/>
      <c r="C14" s="17">
        <v>1</v>
      </c>
      <c r="D14" s="18">
        <v>18.2</v>
      </c>
      <c r="E14" s="19">
        <v>0.19</v>
      </c>
      <c r="F14" s="20"/>
      <c r="G14" s="7"/>
      <c r="H14" s="7"/>
      <c r="I14" s="7"/>
      <c r="J14" s="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74" t="s">
        <v>19</v>
      </c>
      <c r="B15" s="172"/>
      <c r="C15" s="16" t="s">
        <v>16</v>
      </c>
      <c r="D15" s="16" t="s">
        <v>17</v>
      </c>
      <c r="E15" s="16" t="s">
        <v>18</v>
      </c>
      <c r="F15" s="8"/>
      <c r="G15" s="7"/>
      <c r="H15" s="7"/>
      <c r="I15" s="7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15"/>
      <c r="B16" s="172"/>
      <c r="C16" s="17">
        <v>2</v>
      </c>
      <c r="D16" s="21">
        <v>4</v>
      </c>
      <c r="E16" s="22">
        <v>0.06</v>
      </c>
      <c r="F16" s="23"/>
      <c r="G16" s="7"/>
      <c r="H16" s="7"/>
      <c r="I16" s="7"/>
      <c r="J16" s="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4"/>
      <c r="B17" s="25"/>
      <c r="C17" s="26"/>
      <c r="D17" s="27"/>
      <c r="E17" s="28" t="s">
        <v>20</v>
      </c>
      <c r="F17" s="23"/>
      <c r="G17" s="7"/>
      <c r="H17" s="7"/>
      <c r="I17" s="7"/>
      <c r="J17" s="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4"/>
      <c r="B18" s="25"/>
      <c r="C18" s="26"/>
      <c r="D18" s="27"/>
      <c r="E18" s="22">
        <v>0.5</v>
      </c>
      <c r="F18" s="23"/>
      <c r="G18" s="7"/>
      <c r="H18" s="7"/>
      <c r="I18" s="7"/>
      <c r="J18" s="2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74" t="s">
        <v>21</v>
      </c>
      <c r="B19" s="172"/>
      <c r="C19" s="26"/>
      <c r="D19" s="21">
        <v>15.62</v>
      </c>
      <c r="E19" s="26"/>
      <c r="F19" s="30"/>
      <c r="G19" s="7"/>
      <c r="H19" s="7"/>
      <c r="I19" s="7"/>
      <c r="J19" s="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0"/>
      <c r="B20" s="10"/>
      <c r="C20" s="31"/>
      <c r="D20" s="31"/>
      <c r="E20" s="31"/>
      <c r="F20" s="31"/>
      <c r="G20" s="7"/>
      <c r="H20" s="7"/>
      <c r="I20" s="7"/>
      <c r="J20" s="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75" t="s">
        <v>22</v>
      </c>
      <c r="B21" s="172"/>
      <c r="C21" s="32" t="s">
        <v>23</v>
      </c>
      <c r="D21" s="32" t="s">
        <v>24</v>
      </c>
      <c r="E21" s="16" t="s">
        <v>25</v>
      </c>
      <c r="F21" s="8"/>
      <c r="G21" s="7"/>
      <c r="H21" s="10"/>
      <c r="I21" s="7"/>
      <c r="J21" s="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3" t="s">
        <v>26</v>
      </c>
      <c r="B22" s="34">
        <v>12</v>
      </c>
      <c r="C22" s="35">
        <v>30</v>
      </c>
      <c r="D22" s="34">
        <v>0</v>
      </c>
      <c r="E22" s="17">
        <f>C22+D22</f>
        <v>30</v>
      </c>
      <c r="F22" s="30"/>
      <c r="G22" s="7"/>
      <c r="H22" s="36"/>
      <c r="I22" s="7"/>
      <c r="J22" s="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73" t="s">
        <v>27</v>
      </c>
      <c r="B23" s="170"/>
      <c r="C23" s="172"/>
      <c r="D23" s="37"/>
      <c r="E23" s="37"/>
      <c r="F23" s="31"/>
      <c r="G23" s="7"/>
      <c r="H23" s="10"/>
      <c r="I23" s="7"/>
      <c r="J23" s="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7" t="s">
        <v>28</v>
      </c>
      <c r="B24" s="37"/>
      <c r="C24" s="38">
        <v>0.55730000000000002</v>
      </c>
      <c r="D24" s="39"/>
      <c r="E24" s="39"/>
      <c r="F24" s="31"/>
      <c r="G24" s="7"/>
      <c r="H24" s="40"/>
      <c r="I24" s="7"/>
      <c r="J24" s="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3" t="s">
        <v>29</v>
      </c>
      <c r="B25" s="37"/>
      <c r="C25" s="38">
        <v>6.1899999999999997E-2</v>
      </c>
      <c r="D25" s="39"/>
      <c r="E25" s="39"/>
      <c r="F25" s="31"/>
      <c r="G25" s="7"/>
      <c r="H25" s="9"/>
      <c r="I25" s="7"/>
      <c r="J25" s="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74" t="s">
        <v>30</v>
      </c>
      <c r="B26" s="172"/>
      <c r="C26" s="38">
        <v>3.0800000000000001E-2</v>
      </c>
      <c r="D26" s="39"/>
      <c r="E26" s="39"/>
      <c r="F26" s="31"/>
      <c r="G26" s="7"/>
      <c r="H26" s="7"/>
      <c r="I26" s="7"/>
      <c r="J26" s="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7" t="s">
        <v>31</v>
      </c>
      <c r="B27" s="37"/>
      <c r="C27" s="38">
        <f>(100%-(C24+C25+C26))</f>
        <v>0.35</v>
      </c>
      <c r="D27" s="39"/>
      <c r="E27" s="39"/>
      <c r="F27" s="31"/>
      <c r="G27" s="7"/>
      <c r="H27" s="9"/>
      <c r="I27" s="7"/>
      <c r="J27" s="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1"/>
      <c r="B28" s="42"/>
      <c r="C28" s="43"/>
      <c r="D28" s="42"/>
      <c r="E28" s="42"/>
      <c r="F28" s="31"/>
      <c r="G28" s="7"/>
      <c r="H28" s="7"/>
      <c r="I28" s="7"/>
      <c r="J28" s="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01" t="s">
        <v>32</v>
      </c>
      <c r="B29" s="202"/>
      <c r="C29" s="202"/>
      <c r="D29" s="202"/>
      <c r="E29" s="202"/>
      <c r="F29" s="44"/>
      <c r="G29" s="7"/>
      <c r="H29" s="9"/>
      <c r="I29" s="7"/>
      <c r="J29" s="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03" t="s">
        <v>7</v>
      </c>
      <c r="B30" s="203" t="s">
        <v>33</v>
      </c>
      <c r="C30" s="203" t="s">
        <v>34</v>
      </c>
      <c r="D30" s="205" t="s">
        <v>35</v>
      </c>
      <c r="E30" s="206"/>
      <c r="F30" s="45"/>
      <c r="G30" s="7"/>
      <c r="H30" s="7"/>
      <c r="I30" s="7"/>
      <c r="J30" s="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04"/>
      <c r="B31" s="204"/>
      <c r="C31" s="204"/>
      <c r="D31" s="46" t="s">
        <v>36</v>
      </c>
      <c r="E31" s="46" t="s">
        <v>37</v>
      </c>
      <c r="F31" s="45"/>
      <c r="G31" s="7"/>
      <c r="H31" s="7"/>
      <c r="I31" s="7"/>
      <c r="J31" s="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47" t="s">
        <v>38</v>
      </c>
      <c r="B32" s="48">
        <v>1</v>
      </c>
      <c r="C32" s="48">
        <v>30</v>
      </c>
      <c r="D32" s="49">
        <v>0.69040000000000001</v>
      </c>
      <c r="E32" s="50">
        <f t="shared" ref="E32:E43" si="0">B32*C32*D32</f>
        <v>20.712</v>
      </c>
      <c r="F32" s="51"/>
      <c r="G32" s="7"/>
      <c r="H32" s="7"/>
      <c r="I32" s="7"/>
      <c r="J32" s="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52" t="s">
        <v>39</v>
      </c>
      <c r="B33" s="48">
        <v>1</v>
      </c>
      <c r="C33" s="48">
        <v>1</v>
      </c>
      <c r="D33" s="49">
        <v>1</v>
      </c>
      <c r="E33" s="50">
        <f t="shared" si="0"/>
        <v>1</v>
      </c>
      <c r="F33" s="53"/>
      <c r="G33" s="7"/>
      <c r="H33" s="7"/>
      <c r="I33" s="7"/>
      <c r="J33" s="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52" t="s">
        <v>40</v>
      </c>
      <c r="B34" s="48">
        <v>0.16420000000000001</v>
      </c>
      <c r="C34" s="48">
        <v>15</v>
      </c>
      <c r="D34" s="49">
        <v>0.69040000000000001</v>
      </c>
      <c r="E34" s="50">
        <f t="shared" si="0"/>
        <v>1.7004552000000002</v>
      </c>
      <c r="F34" s="53"/>
      <c r="G34" s="7"/>
      <c r="H34" s="7"/>
      <c r="I34" s="7"/>
      <c r="J34" s="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52" t="s">
        <v>41</v>
      </c>
      <c r="B35" s="48">
        <v>1</v>
      </c>
      <c r="C35" s="48">
        <v>5</v>
      </c>
      <c r="D35" s="49">
        <v>0.69040000000000001</v>
      </c>
      <c r="E35" s="50">
        <f t="shared" si="0"/>
        <v>3.452</v>
      </c>
      <c r="F35" s="51"/>
      <c r="G35" s="7"/>
      <c r="H35" s="7"/>
      <c r="I35" s="7"/>
      <c r="J35" s="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52" t="s">
        <v>42</v>
      </c>
      <c r="B36" s="48">
        <v>0.15310000000000001</v>
      </c>
      <c r="C36" s="48">
        <v>2</v>
      </c>
      <c r="D36" s="49">
        <v>1</v>
      </c>
      <c r="E36" s="50">
        <f t="shared" si="0"/>
        <v>0.30620000000000003</v>
      </c>
      <c r="F36" s="51"/>
      <c r="G36" s="7"/>
      <c r="H36" s="7"/>
      <c r="I36" s="7"/>
      <c r="J36" s="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52" t="s">
        <v>43</v>
      </c>
      <c r="B37" s="48">
        <v>3.0099999999999998E-2</v>
      </c>
      <c r="C37" s="48">
        <v>2</v>
      </c>
      <c r="D37" s="49">
        <v>0.69040000000000001</v>
      </c>
      <c r="E37" s="50">
        <f t="shared" si="0"/>
        <v>4.1562080000000001E-2</v>
      </c>
      <c r="F37" s="51"/>
      <c r="G37" s="7"/>
      <c r="H37" s="7"/>
      <c r="I37" s="7"/>
      <c r="J37" s="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52" t="s">
        <v>44</v>
      </c>
      <c r="B38" s="48">
        <v>1.6299999999999999E-2</v>
      </c>
      <c r="C38" s="48">
        <v>3</v>
      </c>
      <c r="D38" s="49">
        <v>1</v>
      </c>
      <c r="E38" s="50">
        <f t="shared" si="0"/>
        <v>4.8899999999999999E-2</v>
      </c>
      <c r="F38" s="51"/>
      <c r="G38" s="7"/>
      <c r="H38" s="7"/>
      <c r="I38" s="7"/>
      <c r="J38" s="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52" t="s">
        <v>45</v>
      </c>
      <c r="B39" s="48">
        <v>0.02</v>
      </c>
      <c r="C39" s="48">
        <v>1</v>
      </c>
      <c r="D39" s="49">
        <v>1</v>
      </c>
      <c r="E39" s="50">
        <f t="shared" si="0"/>
        <v>0.02</v>
      </c>
      <c r="F39" s="53"/>
      <c r="G39" s="7"/>
      <c r="H39" s="7"/>
      <c r="I39" s="7"/>
      <c r="J39" s="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54" t="s">
        <v>46</v>
      </c>
      <c r="B40" s="55">
        <v>4.0000000000000001E-3</v>
      </c>
      <c r="C40" s="55">
        <v>1</v>
      </c>
      <c r="D40" s="56">
        <v>1</v>
      </c>
      <c r="E40" s="50">
        <f t="shared" si="0"/>
        <v>4.0000000000000001E-3</v>
      </c>
      <c r="F40" s="53"/>
      <c r="G40" s="7"/>
      <c r="H40" s="7"/>
      <c r="I40" s="7"/>
      <c r="J40" s="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57" t="s">
        <v>47</v>
      </c>
      <c r="B41" s="58">
        <v>4.2000000000000003E-2</v>
      </c>
      <c r="C41" s="58">
        <v>20</v>
      </c>
      <c r="D41" s="59">
        <v>0.69040000000000001</v>
      </c>
      <c r="E41" s="50">
        <f t="shared" si="0"/>
        <v>0.57993600000000012</v>
      </c>
      <c r="F41" s="53"/>
      <c r="G41" s="7"/>
      <c r="H41" s="7"/>
      <c r="I41" s="7"/>
      <c r="J41" s="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52" t="s">
        <v>48</v>
      </c>
      <c r="B42" s="48">
        <v>3.8E-3</v>
      </c>
      <c r="C42" s="48">
        <v>180</v>
      </c>
      <c r="D42" s="49">
        <v>0.69040000000000001</v>
      </c>
      <c r="E42" s="50">
        <f t="shared" si="0"/>
        <v>0.47223360000000003</v>
      </c>
      <c r="F42" s="53"/>
      <c r="G42" s="7"/>
      <c r="H42" s="7"/>
      <c r="I42" s="7"/>
      <c r="J42" s="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54" t="s">
        <v>49</v>
      </c>
      <c r="B43" s="55">
        <v>2.9999999999999997E-4</v>
      </c>
      <c r="C43" s="55">
        <v>6</v>
      </c>
      <c r="D43" s="56">
        <v>1</v>
      </c>
      <c r="E43" s="50">
        <f t="shared" si="0"/>
        <v>1.8E-3</v>
      </c>
      <c r="F43" s="51"/>
      <c r="G43" s="7"/>
      <c r="H43" s="7"/>
      <c r="I43" s="7"/>
      <c r="J43" s="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69" t="s">
        <v>50</v>
      </c>
      <c r="B44" s="170"/>
      <c r="C44" s="170"/>
      <c r="D44" s="172"/>
      <c r="E44" s="60">
        <f>SUM(E32:E43)</f>
        <v>28.33908688</v>
      </c>
      <c r="F44" s="9"/>
      <c r="G44" s="7"/>
      <c r="H44" s="7"/>
      <c r="I44" s="7"/>
      <c r="J44" s="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61"/>
      <c r="B45" s="62"/>
      <c r="C45" s="62"/>
      <c r="D45" s="62"/>
      <c r="E45" s="9"/>
      <c r="F45" s="9"/>
      <c r="G45" s="7"/>
      <c r="H45" s="7"/>
      <c r="I45" s="7"/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73" t="s">
        <v>51</v>
      </c>
      <c r="B46" s="170"/>
      <c r="C46" s="172"/>
      <c r="D46" s="63">
        <v>0.58330000000000004</v>
      </c>
      <c r="E46" s="9"/>
      <c r="F46" s="9"/>
      <c r="G46" s="7"/>
      <c r="H46" s="7"/>
      <c r="I46" s="7"/>
      <c r="J46" s="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73" t="s">
        <v>52</v>
      </c>
      <c r="B47" s="170"/>
      <c r="C47" s="172"/>
      <c r="D47" s="64">
        <v>0.08</v>
      </c>
      <c r="E47" s="9"/>
      <c r="F47" s="9"/>
      <c r="G47" s="7"/>
      <c r="H47" s="7"/>
      <c r="I47" s="7"/>
      <c r="J47" s="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95" t="s">
        <v>53</v>
      </c>
      <c r="B48" s="170"/>
      <c r="C48" s="172"/>
      <c r="D48" s="65">
        <v>12</v>
      </c>
      <c r="E48" s="7"/>
      <c r="F48" s="7"/>
      <c r="G48" s="7"/>
      <c r="H48" s="7"/>
      <c r="I48" s="7"/>
      <c r="J48" s="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96" t="s">
        <v>54</v>
      </c>
      <c r="B49" s="170"/>
      <c r="C49" s="172"/>
      <c r="D49" s="66">
        <v>252</v>
      </c>
      <c r="E49" s="7"/>
      <c r="F49" s="7"/>
      <c r="G49" s="7"/>
      <c r="H49" s="7"/>
      <c r="I49" s="7"/>
      <c r="J49" s="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74" t="s">
        <v>55</v>
      </c>
      <c r="B50" s="170"/>
      <c r="C50" s="172"/>
      <c r="D50" s="66">
        <v>15</v>
      </c>
      <c r="E50" s="7"/>
      <c r="F50" s="7"/>
      <c r="G50" s="7"/>
      <c r="H50" s="7"/>
      <c r="I50" s="197"/>
      <c r="J50" s="198"/>
      <c r="K50" s="198"/>
      <c r="L50" s="19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74" t="s">
        <v>56</v>
      </c>
      <c r="B51" s="170"/>
      <c r="C51" s="172"/>
      <c r="D51" s="67">
        <v>180</v>
      </c>
      <c r="E51" s="68"/>
      <c r="F51" s="68"/>
      <c r="G51" s="68"/>
      <c r="H51" s="68"/>
      <c r="I51" s="68"/>
      <c r="J51" s="68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71" t="s">
        <v>57</v>
      </c>
      <c r="B53" s="170"/>
      <c r="C53" s="170"/>
      <c r="D53" s="170"/>
      <c r="E53" s="172"/>
      <c r="F53" s="8"/>
      <c r="G53" s="7"/>
      <c r="H53" s="7"/>
      <c r="I53" s="7"/>
      <c r="J53" s="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69"/>
      <c r="B54" s="69"/>
      <c r="C54" s="69"/>
      <c r="D54" s="69"/>
      <c r="E54" s="69"/>
      <c r="F54" s="8"/>
      <c r="G54" s="7"/>
      <c r="H54" s="7"/>
      <c r="I54" s="7"/>
      <c r="J54" s="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99" t="s">
        <v>58</v>
      </c>
      <c r="B55" s="170"/>
      <c r="C55" s="170"/>
      <c r="D55" s="170"/>
      <c r="E55" s="172"/>
      <c r="F55" s="8"/>
      <c r="G55" s="7"/>
      <c r="H55" s="7"/>
      <c r="I55" s="7"/>
      <c r="J55" s="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70"/>
      <c r="B56" s="71">
        <v>180</v>
      </c>
      <c r="C56" s="72" t="s">
        <v>59</v>
      </c>
      <c r="D56" s="16" t="s">
        <v>60</v>
      </c>
      <c r="E56" s="16" t="s">
        <v>61</v>
      </c>
      <c r="F56" s="8"/>
      <c r="G56" s="7"/>
      <c r="H56" s="7"/>
      <c r="I56" s="7"/>
      <c r="J56" s="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216" t="s">
        <v>62</v>
      </c>
      <c r="B57" s="170"/>
      <c r="C57" s="172"/>
      <c r="D57" s="37"/>
      <c r="E57" s="73">
        <f>(C11/B11)*B56</f>
        <v>1426.75</v>
      </c>
      <c r="F57" s="74"/>
      <c r="G57" s="7"/>
      <c r="H57" s="7"/>
      <c r="I57" s="7"/>
      <c r="J57" s="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75" t="s">
        <v>63</v>
      </c>
      <c r="B58" s="76"/>
      <c r="C58" s="76"/>
      <c r="D58" s="72"/>
      <c r="E58" s="73">
        <f>(E57/D51)*D50</f>
        <v>118.89583333333333</v>
      </c>
      <c r="F58" s="77"/>
      <c r="G58" s="15"/>
      <c r="H58" s="7"/>
      <c r="I58" s="7"/>
      <c r="J58" s="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69" t="s">
        <v>64</v>
      </c>
      <c r="B59" s="170"/>
      <c r="C59" s="170"/>
      <c r="D59" s="172"/>
      <c r="E59" s="78">
        <f>SUM(E57+E58)</f>
        <v>1545.6458333333333</v>
      </c>
      <c r="F59" s="77"/>
      <c r="G59" s="15"/>
      <c r="H59" s="7"/>
      <c r="I59" s="7"/>
      <c r="J59" s="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71" t="s">
        <v>65</v>
      </c>
      <c r="B61" s="170"/>
      <c r="C61" s="170"/>
      <c r="D61" s="170"/>
      <c r="E61" s="172"/>
      <c r="F61" s="8"/>
      <c r="G61" s="7"/>
      <c r="H61" s="7"/>
      <c r="I61" s="7"/>
      <c r="J61" s="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75" t="s">
        <v>66</v>
      </c>
      <c r="B62" s="170"/>
      <c r="C62" s="170"/>
      <c r="D62" s="170"/>
      <c r="E62" s="172"/>
      <c r="F62" s="10"/>
      <c r="G62" s="7"/>
      <c r="H62" s="79"/>
      <c r="I62" s="79"/>
      <c r="J62" s="14"/>
      <c r="K62" s="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71"/>
      <c r="B63" s="170"/>
      <c r="C63" s="172"/>
      <c r="D63" s="16" t="s">
        <v>60</v>
      </c>
      <c r="E63" s="16" t="s">
        <v>61</v>
      </c>
      <c r="F63" s="8"/>
      <c r="G63" s="7"/>
      <c r="H63" s="14"/>
      <c r="I63" s="14"/>
      <c r="J63" s="80"/>
      <c r="K63" s="1"/>
      <c r="L63" s="1"/>
      <c r="M63" s="4"/>
      <c r="N63" s="1"/>
      <c r="O63" s="1"/>
      <c r="P63" s="1"/>
      <c r="Q63" s="1"/>
      <c r="R63" s="5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73" t="s">
        <v>67</v>
      </c>
      <c r="B64" s="170"/>
      <c r="C64" s="172"/>
      <c r="D64" s="81">
        <f>1/12</f>
        <v>8.3333333333333329E-2</v>
      </c>
      <c r="E64" s="73">
        <f>E59*D64</f>
        <v>128.80381944444443</v>
      </c>
      <c r="F64" s="74"/>
      <c r="G64" s="7"/>
      <c r="H64" s="7"/>
      <c r="I64" s="7"/>
      <c r="J64" s="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74" t="s">
        <v>68</v>
      </c>
      <c r="B65" s="170"/>
      <c r="C65" s="172"/>
      <c r="D65" s="81">
        <v>0.33329999999999999</v>
      </c>
      <c r="E65" s="73">
        <f>(E59*D65)/12</f>
        <v>42.930313020833331</v>
      </c>
      <c r="F65" s="74"/>
      <c r="G65" s="7"/>
      <c r="H65" s="7"/>
      <c r="I65" s="7"/>
      <c r="J65" s="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69" t="s">
        <v>50</v>
      </c>
      <c r="B66" s="170"/>
      <c r="C66" s="170"/>
      <c r="D66" s="172"/>
      <c r="E66" s="78">
        <f>SUM(E64:E65)</f>
        <v>171.73413246527775</v>
      </c>
      <c r="F66" s="77"/>
      <c r="G66" s="7"/>
      <c r="H66" s="7"/>
      <c r="I66" s="7"/>
      <c r="J66" s="7"/>
      <c r="K66" s="1"/>
      <c r="L66" s="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31"/>
      <c r="B67" s="31"/>
      <c r="C67" s="31"/>
      <c r="D67" s="31"/>
      <c r="E67" s="31"/>
      <c r="F67" s="31"/>
      <c r="G67" s="7"/>
      <c r="H67" s="7"/>
      <c r="I67" s="7"/>
      <c r="J67" s="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75" t="s">
        <v>69</v>
      </c>
      <c r="B68" s="170"/>
      <c r="C68" s="170"/>
      <c r="D68" s="170"/>
      <c r="E68" s="172"/>
      <c r="F68" s="10"/>
      <c r="G68" s="7"/>
      <c r="H68" s="7"/>
      <c r="I68" s="7"/>
      <c r="J68" s="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74" t="s">
        <v>70</v>
      </c>
      <c r="B69" s="172"/>
      <c r="C69" s="73">
        <f>E59+E66</f>
        <v>1717.379965798611</v>
      </c>
      <c r="D69" s="16" t="s">
        <v>60</v>
      </c>
      <c r="E69" s="16" t="s">
        <v>61</v>
      </c>
      <c r="F69" s="8"/>
      <c r="G69" s="7"/>
      <c r="H69" s="7"/>
      <c r="I69" s="7"/>
      <c r="J69" s="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74" t="s">
        <v>71</v>
      </c>
      <c r="B70" s="170"/>
      <c r="C70" s="172"/>
      <c r="D70" s="81">
        <v>0.2</v>
      </c>
      <c r="E70" s="82">
        <f t="shared" ref="E70:E76" si="1">$C$69*D70</f>
        <v>343.47599315972224</v>
      </c>
      <c r="F70" s="83"/>
      <c r="G70" s="7"/>
      <c r="H70" s="7"/>
      <c r="I70" s="7"/>
      <c r="J70" s="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74" t="s">
        <v>72</v>
      </c>
      <c r="B71" s="170"/>
      <c r="C71" s="172"/>
      <c r="D71" s="38">
        <v>2.5000000000000001E-2</v>
      </c>
      <c r="E71" s="82">
        <f t="shared" si="1"/>
        <v>42.93449914496528</v>
      </c>
      <c r="F71" s="83"/>
      <c r="G71" s="7"/>
      <c r="H71" s="7"/>
      <c r="I71" s="7"/>
      <c r="J71" s="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74" t="s">
        <v>73</v>
      </c>
      <c r="B72" s="170"/>
      <c r="C72" s="172"/>
      <c r="D72" s="38">
        <v>0.03</v>
      </c>
      <c r="E72" s="82">
        <f t="shared" si="1"/>
        <v>51.521398973958327</v>
      </c>
      <c r="F72" s="83"/>
      <c r="G72" s="7"/>
      <c r="H72" s="7"/>
      <c r="I72" s="7"/>
      <c r="J72" s="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74" t="s">
        <v>74</v>
      </c>
      <c r="B73" s="170"/>
      <c r="C73" s="172"/>
      <c r="D73" s="38">
        <v>1.4999999999999999E-2</v>
      </c>
      <c r="E73" s="82">
        <f t="shared" si="1"/>
        <v>25.760699486979163</v>
      </c>
      <c r="F73" s="83"/>
      <c r="G73" s="7"/>
      <c r="H73" s="7"/>
      <c r="I73" s="7"/>
      <c r="J73" s="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74" t="s">
        <v>75</v>
      </c>
      <c r="B74" s="170"/>
      <c r="C74" s="172"/>
      <c r="D74" s="84">
        <v>0.01</v>
      </c>
      <c r="E74" s="82">
        <f t="shared" si="1"/>
        <v>17.173799657986109</v>
      </c>
      <c r="F74" s="83"/>
      <c r="G74" s="7"/>
      <c r="H74" s="7"/>
      <c r="I74" s="7"/>
      <c r="J74" s="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74" t="s">
        <v>76</v>
      </c>
      <c r="B75" s="170"/>
      <c r="C75" s="172"/>
      <c r="D75" s="84">
        <v>6.0000000000000001E-3</v>
      </c>
      <c r="E75" s="82">
        <f t="shared" si="1"/>
        <v>10.304279794791666</v>
      </c>
      <c r="F75" s="83"/>
      <c r="G75" s="7"/>
      <c r="H75" s="7"/>
      <c r="I75" s="7"/>
      <c r="J75" s="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74" t="s">
        <v>77</v>
      </c>
      <c r="B76" s="170"/>
      <c r="C76" s="172"/>
      <c r="D76" s="84">
        <v>2E-3</v>
      </c>
      <c r="E76" s="82">
        <f t="shared" si="1"/>
        <v>3.4347599315972221</v>
      </c>
      <c r="F76" s="83"/>
      <c r="G76" s="7"/>
      <c r="H76" s="7"/>
      <c r="I76" s="7"/>
      <c r="J76" s="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69" t="s">
        <v>78</v>
      </c>
      <c r="B77" s="170"/>
      <c r="C77" s="172"/>
      <c r="D77" s="85">
        <f t="shared" ref="D77:E77" si="2">SUM(D70:D76)</f>
        <v>0.28800000000000003</v>
      </c>
      <c r="E77" s="86">
        <f t="shared" si="2"/>
        <v>494.60543014999996</v>
      </c>
      <c r="F77" s="87"/>
      <c r="G77" s="7"/>
      <c r="H77" s="7"/>
      <c r="I77" s="7"/>
      <c r="J77" s="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74" t="s">
        <v>79</v>
      </c>
      <c r="B78" s="170"/>
      <c r="C78" s="172"/>
      <c r="D78" s="84">
        <v>0.08</v>
      </c>
      <c r="E78" s="82">
        <f>C69*D78</f>
        <v>137.39039726388887</v>
      </c>
      <c r="F78" s="83"/>
      <c r="G78" s="7"/>
      <c r="H78" s="7"/>
      <c r="I78" s="7"/>
      <c r="J78" s="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69" t="s">
        <v>50</v>
      </c>
      <c r="B79" s="170"/>
      <c r="C79" s="172"/>
      <c r="D79" s="85">
        <f t="shared" ref="D79:E79" si="3">SUM(D77:D78)</f>
        <v>0.36800000000000005</v>
      </c>
      <c r="E79" s="86">
        <f t="shared" si="3"/>
        <v>631.99582741388883</v>
      </c>
      <c r="F79" s="87"/>
      <c r="G79" s="7"/>
      <c r="H79" s="7"/>
      <c r="I79" s="7"/>
      <c r="J79" s="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31"/>
      <c r="B80" s="31"/>
      <c r="C80" s="31"/>
      <c r="D80" s="31"/>
      <c r="E80" s="31"/>
      <c r="F80" s="31"/>
      <c r="G80" s="7"/>
      <c r="H80" s="7"/>
      <c r="I80" s="7"/>
      <c r="J80" s="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75" t="s">
        <v>80</v>
      </c>
      <c r="B81" s="170"/>
      <c r="C81" s="170"/>
      <c r="D81" s="170"/>
      <c r="E81" s="172"/>
      <c r="F81" s="10"/>
      <c r="G81" s="7"/>
      <c r="H81" s="7"/>
      <c r="I81" s="7"/>
      <c r="J81" s="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200"/>
      <c r="B82" s="170"/>
      <c r="C82" s="170"/>
      <c r="D82" s="172"/>
      <c r="E82" s="16" t="s">
        <v>61</v>
      </c>
      <c r="F82" s="8"/>
      <c r="G82" s="7"/>
      <c r="H82" s="7"/>
      <c r="I82" s="7"/>
      <c r="J82" s="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74" t="s">
        <v>81</v>
      </c>
      <c r="B83" s="170"/>
      <c r="C83" s="170"/>
      <c r="D83" s="172"/>
      <c r="E83" s="88">
        <f>((D16*C16)*D50)-(E11*E18)*E16</f>
        <v>120</v>
      </c>
      <c r="F83" s="89"/>
      <c r="G83" s="7"/>
      <c r="H83" s="7"/>
      <c r="I83" s="7"/>
      <c r="J83" s="7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74" t="s">
        <v>82</v>
      </c>
      <c r="B84" s="170"/>
      <c r="C84" s="170"/>
      <c r="D84" s="172"/>
      <c r="E84" s="88">
        <f>((C14*D14)*D50)-(((C14*D14)*D50)*E14)</f>
        <v>221.13</v>
      </c>
      <c r="F84" s="89"/>
      <c r="G84" s="7"/>
      <c r="H84" s="7"/>
      <c r="I84" s="7"/>
      <c r="J84" s="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74" t="s">
        <v>83</v>
      </c>
      <c r="B85" s="170"/>
      <c r="C85" s="170"/>
      <c r="D85" s="172"/>
      <c r="E85" s="88">
        <f>D19</f>
        <v>15.62</v>
      </c>
      <c r="F85" s="89"/>
      <c r="G85" s="7"/>
      <c r="H85" s="7"/>
      <c r="I85" s="7"/>
      <c r="J85" s="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74" t="s">
        <v>84</v>
      </c>
      <c r="B86" s="170"/>
      <c r="C86" s="170"/>
      <c r="D86" s="172"/>
      <c r="E86" s="88"/>
      <c r="F86" s="89"/>
      <c r="G86" s="7"/>
      <c r="H86" s="7"/>
      <c r="I86" s="7"/>
      <c r="J86" s="7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74" t="s">
        <v>85</v>
      </c>
      <c r="B87" s="170"/>
      <c r="C87" s="170"/>
      <c r="D87" s="172"/>
      <c r="E87" s="88"/>
      <c r="F87" s="89"/>
      <c r="G87" s="7"/>
      <c r="H87" s="7"/>
      <c r="I87" s="7"/>
      <c r="J87" s="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69" t="s">
        <v>50</v>
      </c>
      <c r="B88" s="170"/>
      <c r="C88" s="170"/>
      <c r="D88" s="172"/>
      <c r="E88" s="90">
        <f>SUM(E83:E87)</f>
        <v>356.75</v>
      </c>
      <c r="F88" s="91"/>
      <c r="G88" s="7"/>
      <c r="H88" s="7"/>
      <c r="I88" s="7"/>
      <c r="J88" s="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92"/>
      <c r="B89" s="92"/>
      <c r="C89" s="92"/>
      <c r="D89" s="92"/>
      <c r="E89" s="91"/>
      <c r="F89" s="91"/>
      <c r="G89" s="7"/>
      <c r="H89" s="7"/>
      <c r="I89" s="7"/>
      <c r="J89" s="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71" t="s">
        <v>86</v>
      </c>
      <c r="B90" s="170"/>
      <c r="C90" s="170"/>
      <c r="D90" s="170"/>
      <c r="E90" s="172"/>
      <c r="F90" s="8"/>
      <c r="G90" s="7"/>
      <c r="H90" s="7"/>
      <c r="I90" s="7"/>
      <c r="J90" s="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71"/>
      <c r="B91" s="170"/>
      <c r="C91" s="170"/>
      <c r="D91" s="172"/>
      <c r="E91" s="16" t="s">
        <v>61</v>
      </c>
      <c r="F91" s="8"/>
      <c r="G91" s="7"/>
      <c r="H91" s="7"/>
      <c r="I91" s="7"/>
      <c r="J91" s="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74" t="s">
        <v>66</v>
      </c>
      <c r="B92" s="170"/>
      <c r="C92" s="170"/>
      <c r="D92" s="172"/>
      <c r="E92" s="93">
        <f>E66</f>
        <v>171.73413246527775</v>
      </c>
      <c r="F92" s="94"/>
      <c r="G92" s="7"/>
      <c r="H92" s="7"/>
      <c r="I92" s="7"/>
      <c r="J92" s="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74" t="s">
        <v>87</v>
      </c>
      <c r="B93" s="170"/>
      <c r="C93" s="170"/>
      <c r="D93" s="172"/>
      <c r="E93" s="93">
        <f>E79</f>
        <v>631.99582741388883</v>
      </c>
      <c r="F93" s="94"/>
      <c r="G93" s="7"/>
      <c r="H93" s="7"/>
      <c r="I93" s="7"/>
      <c r="J93" s="7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74" t="s">
        <v>80</v>
      </c>
      <c r="B94" s="170"/>
      <c r="C94" s="170"/>
      <c r="D94" s="172"/>
      <c r="E94" s="93">
        <f>E88</f>
        <v>356.75</v>
      </c>
      <c r="F94" s="94"/>
      <c r="G94" s="7"/>
      <c r="H94" s="7"/>
      <c r="I94" s="7"/>
      <c r="J94" s="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69" t="s">
        <v>88</v>
      </c>
      <c r="B95" s="170"/>
      <c r="C95" s="170"/>
      <c r="D95" s="172"/>
      <c r="E95" s="95">
        <f>SUM(E92:E94)</f>
        <v>1160.4799598791665</v>
      </c>
      <c r="F95" s="96"/>
      <c r="G95" s="36"/>
      <c r="H95" s="36"/>
      <c r="I95" s="7"/>
      <c r="J95" s="7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31"/>
      <c r="B96" s="31"/>
      <c r="C96" s="31"/>
      <c r="D96" s="31"/>
      <c r="E96" s="31"/>
      <c r="F96" s="31"/>
      <c r="G96" s="7"/>
      <c r="H96" s="7"/>
      <c r="I96" s="7"/>
      <c r="J96" s="7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71" t="s">
        <v>89</v>
      </c>
      <c r="B97" s="170"/>
      <c r="C97" s="170"/>
      <c r="D97" s="170"/>
      <c r="E97" s="172"/>
      <c r="F97" s="8"/>
      <c r="G97" s="7"/>
      <c r="H97" s="7"/>
      <c r="I97" s="7"/>
      <c r="J97" s="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70"/>
      <c r="B98" s="71"/>
      <c r="C98" s="71"/>
      <c r="D98" s="71"/>
      <c r="E98" s="97"/>
      <c r="F98" s="8"/>
      <c r="G98" s="7"/>
      <c r="H98" s="7"/>
      <c r="I98" s="7"/>
      <c r="J98" s="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91" t="s">
        <v>90</v>
      </c>
      <c r="B99" s="170"/>
      <c r="C99" s="172"/>
      <c r="D99" s="98" t="s">
        <v>60</v>
      </c>
      <c r="E99" s="99" t="s">
        <v>61</v>
      </c>
      <c r="F99" s="100"/>
      <c r="G99" s="7"/>
      <c r="H99" s="7"/>
      <c r="I99" s="101"/>
      <c r="J99" s="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74" t="s">
        <v>91</v>
      </c>
      <c r="B100" s="170"/>
      <c r="C100" s="172"/>
      <c r="D100" s="33"/>
      <c r="E100" s="102">
        <f>((E59+(E95-E77))/$D48)*$C24</f>
        <v>102.70669152789426</v>
      </c>
      <c r="F100" s="14"/>
      <c r="G100" s="36"/>
      <c r="H100" s="36"/>
      <c r="I100" s="7"/>
      <c r="J100" s="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89" t="s">
        <v>92</v>
      </c>
      <c r="B101" s="170"/>
      <c r="C101" s="172"/>
      <c r="D101" s="103">
        <v>0.08</v>
      </c>
      <c r="E101" s="104">
        <f>E100*D101</f>
        <v>8.2165353222315414</v>
      </c>
      <c r="F101" s="14"/>
      <c r="G101" s="7"/>
      <c r="H101" s="7"/>
      <c r="I101" s="9"/>
      <c r="J101" s="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89" t="s">
        <v>93</v>
      </c>
      <c r="B102" s="170"/>
      <c r="C102" s="172"/>
      <c r="D102" s="103">
        <v>0.4</v>
      </c>
      <c r="E102" s="104">
        <f>(((((E59+E66)/C22)*E22)*D101)*D102)*C24</f>
        <v>30.62706735806611</v>
      </c>
      <c r="F102" s="14"/>
      <c r="G102" s="7"/>
      <c r="H102" s="7"/>
      <c r="I102" s="7"/>
      <c r="J102" s="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76" t="s">
        <v>94</v>
      </c>
      <c r="B103" s="170"/>
      <c r="C103" s="172"/>
      <c r="D103" s="105"/>
      <c r="E103" s="106">
        <f>SUM(E100:E102)</f>
        <v>141.5502942081919</v>
      </c>
      <c r="F103" s="107"/>
      <c r="G103" s="7"/>
      <c r="H103" s="108"/>
      <c r="I103" s="9"/>
      <c r="J103" s="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09"/>
      <c r="B104" s="109"/>
      <c r="C104" s="109"/>
      <c r="D104" s="110"/>
      <c r="E104" s="111"/>
      <c r="F104" s="111"/>
      <c r="G104" s="7"/>
      <c r="H104" s="7"/>
      <c r="I104" s="7"/>
      <c r="J104" s="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91" t="s">
        <v>95</v>
      </c>
      <c r="B105" s="170"/>
      <c r="C105" s="172"/>
      <c r="D105" s="105"/>
      <c r="E105" s="104"/>
      <c r="F105" s="14"/>
      <c r="G105" s="7"/>
      <c r="H105" s="7"/>
      <c r="I105" s="7"/>
      <c r="J105" s="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74" t="s">
        <v>96</v>
      </c>
      <c r="B106" s="170"/>
      <c r="C106" s="172"/>
      <c r="D106" s="33"/>
      <c r="E106" s="104">
        <f>((((E59+E95)/C22)*E22)/B22)*C25</f>
        <v>13.959098883321145</v>
      </c>
      <c r="F106" s="14"/>
      <c r="G106" s="7"/>
      <c r="H106" s="7"/>
      <c r="I106" s="68"/>
      <c r="J106" s="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89" t="s">
        <v>97</v>
      </c>
      <c r="B107" s="170"/>
      <c r="C107" s="172"/>
      <c r="D107" s="112">
        <f>D79</f>
        <v>0.36800000000000005</v>
      </c>
      <c r="E107" s="104">
        <f>E106*D107</f>
        <v>5.1369483890621819</v>
      </c>
      <c r="F107" s="14"/>
      <c r="G107" s="7"/>
      <c r="H107" s="7"/>
      <c r="I107" s="7"/>
      <c r="J107" s="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89" t="s">
        <v>98</v>
      </c>
      <c r="B108" s="170"/>
      <c r="C108" s="172"/>
      <c r="D108" s="33"/>
      <c r="E108" s="14">
        <f>(((((E59+E66)/C22)*E22)*D101)*D102)*C25</f>
        <v>3.4017862362538884</v>
      </c>
      <c r="F108" s="14"/>
      <c r="G108" s="7"/>
      <c r="H108" s="7"/>
      <c r="I108" s="7"/>
      <c r="J108" s="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76" t="s">
        <v>99</v>
      </c>
      <c r="B109" s="170"/>
      <c r="C109" s="172"/>
      <c r="D109" s="33"/>
      <c r="E109" s="106">
        <f>SUM(E106:E108)</f>
        <v>22.497833508637214</v>
      </c>
      <c r="F109" s="107"/>
      <c r="G109" s="7"/>
      <c r="H109" s="7"/>
      <c r="I109" s="7"/>
      <c r="J109" s="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09"/>
      <c r="B110" s="109"/>
      <c r="C110" s="109"/>
      <c r="D110" s="31"/>
      <c r="E110" s="111"/>
      <c r="F110" s="111"/>
      <c r="G110" s="7"/>
      <c r="H110" s="7"/>
      <c r="I110" s="7"/>
      <c r="J110" s="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77" t="s">
        <v>100</v>
      </c>
      <c r="B111" s="170"/>
      <c r="C111" s="172"/>
      <c r="D111" s="37"/>
      <c r="E111" s="97" t="s">
        <v>61</v>
      </c>
      <c r="F111" s="8"/>
      <c r="G111" s="7"/>
      <c r="H111" s="7"/>
      <c r="I111" s="7"/>
      <c r="J111" s="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78" t="s">
        <v>101</v>
      </c>
      <c r="B112" s="170"/>
      <c r="C112" s="172"/>
      <c r="D112" s="37"/>
      <c r="E112" s="113">
        <f>-E66*C26</f>
        <v>-5.2894112799305546</v>
      </c>
      <c r="F112" s="114"/>
      <c r="G112" s="7"/>
      <c r="H112" s="115"/>
      <c r="I112" s="7"/>
      <c r="J112" s="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79" t="s">
        <v>102</v>
      </c>
      <c r="B113" s="170"/>
      <c r="C113" s="172"/>
      <c r="D113" s="116"/>
      <c r="E113" s="117">
        <f>SUM(E112)</f>
        <v>-5.2894112799305546</v>
      </c>
      <c r="F113" s="118"/>
      <c r="G113" s="7"/>
      <c r="H113" s="7"/>
      <c r="I113" s="7"/>
      <c r="J113" s="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19"/>
      <c r="B114" s="120"/>
      <c r="C114" s="121"/>
      <c r="D114" s="116"/>
      <c r="E114" s="117"/>
      <c r="F114" s="118"/>
      <c r="G114" s="7"/>
      <c r="H114" s="7"/>
      <c r="I114" s="7"/>
      <c r="J114" s="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80" t="s">
        <v>103</v>
      </c>
      <c r="B115" s="170"/>
      <c r="C115" s="170"/>
      <c r="D115" s="172"/>
      <c r="E115" s="97" t="s">
        <v>61</v>
      </c>
      <c r="F115" s="8"/>
      <c r="G115" s="7"/>
      <c r="H115" s="7"/>
      <c r="I115" s="7"/>
      <c r="J115" s="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74" t="s">
        <v>90</v>
      </c>
      <c r="B116" s="170"/>
      <c r="C116" s="170"/>
      <c r="D116" s="172"/>
      <c r="E116" s="106">
        <f>E103</f>
        <v>141.5502942081919</v>
      </c>
      <c r="F116" s="107"/>
      <c r="G116" s="7"/>
      <c r="H116" s="7"/>
      <c r="I116" s="7"/>
      <c r="J116" s="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74" t="s">
        <v>95</v>
      </c>
      <c r="B117" s="170"/>
      <c r="C117" s="170"/>
      <c r="D117" s="172"/>
      <c r="E117" s="106">
        <f>E109</f>
        <v>22.497833508637214</v>
      </c>
      <c r="F117" s="107"/>
      <c r="G117" s="7"/>
      <c r="H117" s="7"/>
      <c r="I117" s="7"/>
      <c r="J117" s="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89" t="s">
        <v>100</v>
      </c>
      <c r="B118" s="170"/>
      <c r="C118" s="170"/>
      <c r="D118" s="172"/>
      <c r="E118" s="106">
        <f>E113</f>
        <v>-5.2894112799305546</v>
      </c>
      <c r="F118" s="118"/>
      <c r="G118" s="7"/>
      <c r="H118" s="7"/>
      <c r="I118" s="7"/>
      <c r="J118" s="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69" t="s">
        <v>104</v>
      </c>
      <c r="B119" s="170"/>
      <c r="C119" s="172"/>
      <c r="D119" s="37"/>
      <c r="E119" s="122">
        <f>SUM(E116:E118)</f>
        <v>158.75871643689857</v>
      </c>
      <c r="F119" s="111"/>
      <c r="G119" s="7"/>
      <c r="H119" s="7"/>
      <c r="I119" s="7"/>
      <c r="J119" s="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1"/>
      <c r="B120" s="31"/>
      <c r="C120" s="31"/>
      <c r="D120" s="31"/>
      <c r="E120" s="31"/>
      <c r="F120" s="31"/>
      <c r="G120" s="7"/>
      <c r="H120" s="7"/>
      <c r="I120" s="7"/>
      <c r="J120" s="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71" t="s">
        <v>105</v>
      </c>
      <c r="B121" s="170"/>
      <c r="C121" s="170"/>
      <c r="D121" s="170"/>
      <c r="E121" s="172"/>
      <c r="F121" s="8"/>
      <c r="G121" s="7"/>
      <c r="H121" s="7"/>
      <c r="I121" s="7"/>
      <c r="J121" s="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75" t="s">
        <v>106</v>
      </c>
      <c r="B122" s="170"/>
      <c r="C122" s="170"/>
      <c r="D122" s="170"/>
      <c r="E122" s="172"/>
      <c r="F122" s="10"/>
      <c r="G122" s="7"/>
      <c r="H122" s="10"/>
      <c r="I122" s="7"/>
      <c r="J122" s="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90" t="s">
        <v>107</v>
      </c>
      <c r="B123" s="170"/>
      <c r="C123" s="170"/>
      <c r="D123" s="170"/>
      <c r="E123" s="170"/>
      <c r="F123" s="170"/>
      <c r="G123" s="170"/>
      <c r="H123" s="92"/>
      <c r="I123" s="7"/>
      <c r="J123" s="7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>
      <c r="A124" s="123" t="s">
        <v>7</v>
      </c>
      <c r="B124" s="182" t="s">
        <v>33</v>
      </c>
      <c r="C124" s="182" t="s">
        <v>34</v>
      </c>
      <c r="D124" s="184" t="s">
        <v>108</v>
      </c>
      <c r="E124" s="185"/>
      <c r="F124" s="186" t="s">
        <v>109</v>
      </c>
      <c r="G124" s="187"/>
      <c r="H124" s="188"/>
      <c r="I124" s="7"/>
      <c r="J124" s="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24">
        <f>(E59+E95+E103)/D50</f>
        <v>189.84507249471281</v>
      </c>
      <c r="B125" s="183"/>
      <c r="C125" s="183"/>
      <c r="D125" s="123" t="s">
        <v>36</v>
      </c>
      <c r="E125" s="123" t="s">
        <v>37</v>
      </c>
      <c r="F125" s="123" t="s">
        <v>36</v>
      </c>
      <c r="G125" s="123" t="s">
        <v>37</v>
      </c>
      <c r="H125" s="125" t="s">
        <v>110</v>
      </c>
      <c r="I125" s="7"/>
      <c r="J125" s="7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26" t="s">
        <v>38</v>
      </c>
      <c r="B126" s="127">
        <v>1</v>
      </c>
      <c r="C126" s="128">
        <v>15</v>
      </c>
      <c r="D126" s="129">
        <v>0.69040000000000001</v>
      </c>
      <c r="E126" s="130">
        <f t="shared" ref="E126:E137" si="4">(B126*C126)*D126</f>
        <v>10.356</v>
      </c>
      <c r="F126" s="129">
        <v>0.5</v>
      </c>
      <c r="G126" s="131">
        <f t="shared" ref="G126:G137" si="5">(B126*C126)*F126</f>
        <v>7.5</v>
      </c>
      <c r="H126" s="132">
        <f>(A125*G126)/12</f>
        <v>118.6531703091955</v>
      </c>
      <c r="I126" s="7"/>
      <c r="J126" s="7"/>
      <c r="K126" s="6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>
      <c r="A127" s="133" t="s">
        <v>39</v>
      </c>
      <c r="B127" s="127">
        <v>1</v>
      </c>
      <c r="C127" s="128">
        <v>1</v>
      </c>
      <c r="D127" s="129">
        <v>1</v>
      </c>
      <c r="E127" s="130">
        <f t="shared" si="4"/>
        <v>1</v>
      </c>
      <c r="F127" s="129">
        <v>1</v>
      </c>
      <c r="G127" s="131">
        <f t="shared" si="5"/>
        <v>1</v>
      </c>
      <c r="H127" s="132">
        <f>(A125*G127)/12</f>
        <v>15.820422707892734</v>
      </c>
      <c r="I127" s="7"/>
      <c r="J127" s="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33" t="s">
        <v>40</v>
      </c>
      <c r="B128" s="128">
        <v>0.16420000000000001</v>
      </c>
      <c r="C128" s="128">
        <v>15</v>
      </c>
      <c r="D128" s="129">
        <v>0.69040000000000001</v>
      </c>
      <c r="E128" s="130">
        <f t="shared" si="4"/>
        <v>1.7004552000000002</v>
      </c>
      <c r="F128" s="129">
        <v>0.5</v>
      </c>
      <c r="G128" s="131">
        <f t="shared" si="5"/>
        <v>1.2315</v>
      </c>
      <c r="H128" s="132">
        <f>(A125*G128)/12</f>
        <v>19.482850564769901</v>
      </c>
      <c r="I128" s="7"/>
      <c r="J128" s="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33" t="s">
        <v>41</v>
      </c>
      <c r="B129" s="127">
        <v>1</v>
      </c>
      <c r="C129" s="128">
        <v>5</v>
      </c>
      <c r="D129" s="129">
        <v>0.69040000000000001</v>
      </c>
      <c r="E129" s="130">
        <f t="shared" si="4"/>
        <v>3.452</v>
      </c>
      <c r="F129" s="129">
        <v>0.5</v>
      </c>
      <c r="G129" s="131">
        <f t="shared" si="5"/>
        <v>2.5</v>
      </c>
      <c r="H129" s="132">
        <f>(A125*G129)/12</f>
        <v>39.551056769731836</v>
      </c>
      <c r="I129" s="7"/>
      <c r="J129" s="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33" t="s">
        <v>42</v>
      </c>
      <c r="B130" s="128">
        <v>0.15310000000000001</v>
      </c>
      <c r="C130" s="128">
        <v>2</v>
      </c>
      <c r="D130" s="129">
        <v>1</v>
      </c>
      <c r="E130" s="130">
        <f t="shared" si="4"/>
        <v>0.30620000000000003</v>
      </c>
      <c r="F130" s="129">
        <v>1</v>
      </c>
      <c r="G130" s="131">
        <f t="shared" si="5"/>
        <v>0.30620000000000003</v>
      </c>
      <c r="H130" s="132">
        <f>(A125*G130)/12</f>
        <v>4.8442134331567557</v>
      </c>
      <c r="I130" s="7"/>
      <c r="J130" s="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33" t="s">
        <v>43</v>
      </c>
      <c r="B131" s="128">
        <v>3.0099999999999998E-2</v>
      </c>
      <c r="C131" s="128">
        <v>2</v>
      </c>
      <c r="D131" s="129">
        <v>0.69040000000000001</v>
      </c>
      <c r="E131" s="130">
        <f t="shared" si="4"/>
        <v>4.1562080000000001E-2</v>
      </c>
      <c r="F131" s="129">
        <v>0.5</v>
      </c>
      <c r="G131" s="131">
        <f t="shared" si="5"/>
        <v>3.0099999999999998E-2</v>
      </c>
      <c r="H131" s="132">
        <f>(A125*G131)/12</f>
        <v>0.47619472350757125</v>
      </c>
      <c r="I131" s="7"/>
      <c r="J131" s="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33" t="s">
        <v>44</v>
      </c>
      <c r="B132" s="128">
        <v>1.6299999999999999E-2</v>
      </c>
      <c r="C132" s="128">
        <v>3</v>
      </c>
      <c r="D132" s="129">
        <v>1</v>
      </c>
      <c r="E132" s="130">
        <f t="shared" si="4"/>
        <v>4.8899999999999999E-2</v>
      </c>
      <c r="F132" s="129">
        <v>0.5</v>
      </c>
      <c r="G132" s="131">
        <f t="shared" si="5"/>
        <v>2.445E-2</v>
      </c>
      <c r="H132" s="132">
        <f>(A125*G132)/12</f>
        <v>0.38680933520797733</v>
      </c>
      <c r="I132" s="7"/>
      <c r="J132" s="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33" t="s">
        <v>45</v>
      </c>
      <c r="B133" s="127">
        <v>0.02</v>
      </c>
      <c r="C133" s="128">
        <v>1</v>
      </c>
      <c r="D133" s="129">
        <v>1</v>
      </c>
      <c r="E133" s="130">
        <f t="shared" si="4"/>
        <v>0.02</v>
      </c>
      <c r="F133" s="129">
        <v>1</v>
      </c>
      <c r="G133" s="131">
        <f t="shared" si="5"/>
        <v>0.02</v>
      </c>
      <c r="H133" s="132">
        <f>(A125*G133)/12</f>
        <v>0.31640845415785468</v>
      </c>
      <c r="I133" s="7"/>
      <c r="J133" s="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33" t="s">
        <v>46</v>
      </c>
      <c r="B134" s="127">
        <v>4.0000000000000001E-3</v>
      </c>
      <c r="C134" s="128">
        <v>1</v>
      </c>
      <c r="D134" s="129">
        <v>1</v>
      </c>
      <c r="E134" s="130">
        <f t="shared" si="4"/>
        <v>4.0000000000000001E-3</v>
      </c>
      <c r="F134" s="129">
        <v>1</v>
      </c>
      <c r="G134" s="131">
        <f t="shared" si="5"/>
        <v>4.0000000000000001E-3</v>
      </c>
      <c r="H134" s="132">
        <f>(A125*G134)/12</f>
        <v>6.3281690831570939E-2</v>
      </c>
      <c r="I134" s="7"/>
      <c r="J134" s="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33" t="s">
        <v>47</v>
      </c>
      <c r="B135" s="127">
        <v>4.2000000000000003E-2</v>
      </c>
      <c r="C135" s="128">
        <v>20</v>
      </c>
      <c r="D135" s="129">
        <v>0.69040000000000001</v>
      </c>
      <c r="E135" s="130">
        <f t="shared" si="4"/>
        <v>0.57993600000000012</v>
      </c>
      <c r="F135" s="129">
        <v>0.5</v>
      </c>
      <c r="G135" s="131">
        <f t="shared" si="5"/>
        <v>0.42000000000000004</v>
      </c>
      <c r="H135" s="132">
        <f>(A125*G135)/12</f>
        <v>6.6445775373149489</v>
      </c>
      <c r="I135" s="7"/>
      <c r="J135" s="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33" t="s">
        <v>48</v>
      </c>
      <c r="B136" s="128">
        <v>3.8E-3</v>
      </c>
      <c r="C136" s="128">
        <v>180</v>
      </c>
      <c r="D136" s="129">
        <v>0.69040000000000001</v>
      </c>
      <c r="E136" s="130">
        <f t="shared" si="4"/>
        <v>0.47223360000000003</v>
      </c>
      <c r="F136" s="129">
        <v>0.5</v>
      </c>
      <c r="G136" s="131">
        <f t="shared" si="5"/>
        <v>0.34200000000000003</v>
      </c>
      <c r="H136" s="132">
        <f>(A125*G136)/12</f>
        <v>5.4105845660993159</v>
      </c>
      <c r="I136" s="7"/>
      <c r="J136" s="13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33" t="s">
        <v>49</v>
      </c>
      <c r="B137" s="128">
        <v>2.9999999999999997E-4</v>
      </c>
      <c r="C137" s="128">
        <v>6</v>
      </c>
      <c r="D137" s="129">
        <v>1</v>
      </c>
      <c r="E137" s="130">
        <f t="shared" si="4"/>
        <v>1.8E-3</v>
      </c>
      <c r="F137" s="129">
        <v>1</v>
      </c>
      <c r="G137" s="131">
        <f t="shared" si="5"/>
        <v>1.8E-3</v>
      </c>
      <c r="H137" s="132">
        <f>(A125*G137)/12</f>
        <v>2.8476760874206919E-2</v>
      </c>
      <c r="I137" s="7"/>
      <c r="J137" s="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81" t="s">
        <v>50</v>
      </c>
      <c r="B138" s="170"/>
      <c r="C138" s="170"/>
      <c r="D138" s="172"/>
      <c r="E138" s="135">
        <f>SUM(E126:E137)</f>
        <v>17.983086879999998</v>
      </c>
      <c r="F138" s="136"/>
      <c r="G138" s="137">
        <f t="shared" ref="G138:H138" si="6">SUM(G126:G137)</f>
        <v>13.380049999999999</v>
      </c>
      <c r="H138" s="138">
        <f t="shared" si="6"/>
        <v>211.67804685274018</v>
      </c>
      <c r="I138" s="7"/>
      <c r="J138" s="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71" t="s">
        <v>111</v>
      </c>
      <c r="B139" s="170"/>
      <c r="C139" s="170"/>
      <c r="D139" s="170"/>
      <c r="E139" s="172"/>
      <c r="F139" s="8"/>
      <c r="G139" s="7"/>
      <c r="H139" s="7"/>
      <c r="I139" s="7"/>
      <c r="J139" s="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75" t="s">
        <v>112</v>
      </c>
      <c r="B140" s="170"/>
      <c r="C140" s="170"/>
      <c r="D140" s="172"/>
      <c r="E140" s="37"/>
      <c r="F140" s="31"/>
      <c r="G140" s="7"/>
      <c r="H140" s="7"/>
      <c r="I140" s="7"/>
      <c r="J140" s="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39" t="s">
        <v>113</v>
      </c>
      <c r="B141" s="139" t="s">
        <v>114</v>
      </c>
      <c r="C141" s="26" t="s">
        <v>110</v>
      </c>
      <c r="D141" s="26" t="s">
        <v>115</v>
      </c>
      <c r="E141" s="16" t="s">
        <v>61</v>
      </c>
      <c r="F141" s="8"/>
      <c r="G141" s="7"/>
      <c r="H141" s="7"/>
      <c r="I141" s="7"/>
      <c r="J141" s="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81.75" customHeight="1">
      <c r="A142" s="140" t="s">
        <v>116</v>
      </c>
      <c r="B142" s="141">
        <v>2</v>
      </c>
      <c r="C142" s="142">
        <v>27.83</v>
      </c>
      <c r="D142" s="21">
        <f t="shared" ref="D142:D143" si="7">C142*B142</f>
        <v>55.66</v>
      </c>
      <c r="E142" s="143">
        <f t="shared" ref="E142:E143" si="8">D142/12</f>
        <v>4.6383333333333328</v>
      </c>
      <c r="F142" s="144"/>
      <c r="G142" s="7"/>
      <c r="H142" s="7"/>
      <c r="I142" s="145"/>
      <c r="J142" s="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5.25" customHeight="1">
      <c r="A143" s="140" t="s">
        <v>117</v>
      </c>
      <c r="B143" s="141">
        <v>1</v>
      </c>
      <c r="C143" s="142">
        <v>157.66999999999999</v>
      </c>
      <c r="D143" s="21">
        <f t="shared" si="7"/>
        <v>157.66999999999999</v>
      </c>
      <c r="E143" s="143">
        <f t="shared" si="8"/>
        <v>13.139166666666666</v>
      </c>
      <c r="F143" s="144"/>
      <c r="G143" s="7"/>
      <c r="H143" s="7"/>
      <c r="I143" s="145"/>
      <c r="J143" s="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69" t="s">
        <v>118</v>
      </c>
      <c r="B144" s="170"/>
      <c r="C144" s="170"/>
      <c r="D144" s="172"/>
      <c r="E144" s="146">
        <f>SUM(E142:E143)</f>
        <v>17.7775</v>
      </c>
      <c r="F144" s="96"/>
      <c r="G144" s="7"/>
      <c r="H144" s="7"/>
      <c r="I144" s="147"/>
      <c r="J144" s="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92"/>
      <c r="B145" s="92"/>
      <c r="C145" s="92"/>
      <c r="D145" s="92"/>
      <c r="E145" s="96"/>
      <c r="F145" s="96"/>
      <c r="G145" s="7"/>
      <c r="H145" s="7"/>
      <c r="I145" s="147"/>
      <c r="J145" s="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92"/>
      <c r="B146" s="92"/>
      <c r="C146" s="92"/>
      <c r="D146" s="92"/>
      <c r="E146" s="31"/>
      <c r="F146" s="31"/>
      <c r="G146" s="7"/>
      <c r="H146" s="7"/>
      <c r="I146" s="7"/>
      <c r="J146" s="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71" t="s">
        <v>119</v>
      </c>
      <c r="B147" s="170"/>
      <c r="C147" s="170"/>
      <c r="D147" s="172"/>
      <c r="E147" s="16" t="s">
        <v>61</v>
      </c>
      <c r="F147" s="8"/>
      <c r="G147" s="7"/>
      <c r="H147" s="7"/>
      <c r="I147" s="7"/>
      <c r="J147" s="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74" t="s">
        <v>120</v>
      </c>
      <c r="B148" s="170"/>
      <c r="C148" s="170"/>
      <c r="D148" s="172"/>
      <c r="E148" s="148">
        <f>E59</f>
        <v>1545.6458333333333</v>
      </c>
      <c r="F148" s="144"/>
      <c r="G148" s="7"/>
      <c r="H148" s="7"/>
      <c r="I148" s="7"/>
      <c r="J148" s="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74" t="s">
        <v>121</v>
      </c>
      <c r="B149" s="170"/>
      <c r="C149" s="170"/>
      <c r="D149" s="172"/>
      <c r="E149" s="148">
        <f>E95</f>
        <v>1160.4799598791665</v>
      </c>
      <c r="F149" s="144"/>
      <c r="G149" s="7"/>
      <c r="H149" s="7"/>
      <c r="I149" s="7"/>
      <c r="J149" s="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74" t="s">
        <v>122</v>
      </c>
      <c r="B150" s="170"/>
      <c r="C150" s="170"/>
      <c r="D150" s="172"/>
      <c r="E150" s="148">
        <f>E119</f>
        <v>158.75871643689857</v>
      </c>
      <c r="F150" s="144"/>
      <c r="G150" s="7"/>
      <c r="H150" s="7"/>
      <c r="I150" s="7"/>
      <c r="J150" s="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74" t="s">
        <v>123</v>
      </c>
      <c r="B151" s="170"/>
      <c r="C151" s="170"/>
      <c r="D151" s="172"/>
      <c r="E151" s="148">
        <f>H138</f>
        <v>211.67804685274018</v>
      </c>
      <c r="F151" s="144"/>
      <c r="G151" s="7"/>
      <c r="H151" s="7"/>
      <c r="I151" s="7"/>
      <c r="J151" s="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74" t="s">
        <v>124</v>
      </c>
      <c r="B152" s="170"/>
      <c r="C152" s="170"/>
      <c r="D152" s="172"/>
      <c r="E152" s="148">
        <f>E144</f>
        <v>17.7775</v>
      </c>
      <c r="F152" s="144"/>
      <c r="G152" s="7"/>
      <c r="H152" s="7"/>
      <c r="I152" s="7"/>
      <c r="J152" s="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69" t="s">
        <v>118</v>
      </c>
      <c r="B153" s="170"/>
      <c r="C153" s="170"/>
      <c r="D153" s="172"/>
      <c r="E153" s="95">
        <f>SUM(E148:E152)</f>
        <v>3094.3400565021393</v>
      </c>
      <c r="F153" s="96"/>
      <c r="G153" s="7"/>
      <c r="H153" s="7"/>
      <c r="I153" s="7"/>
      <c r="J153" s="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71" t="s">
        <v>125</v>
      </c>
      <c r="B155" s="170"/>
      <c r="C155" s="170"/>
      <c r="D155" s="170"/>
      <c r="E155" s="172"/>
      <c r="F155" s="8"/>
      <c r="G155" s="7"/>
      <c r="H155" s="7"/>
      <c r="I155" s="7"/>
      <c r="J155" s="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73"/>
      <c r="B156" s="172"/>
      <c r="C156" s="16" t="s">
        <v>126</v>
      </c>
      <c r="D156" s="16" t="s">
        <v>127</v>
      </c>
      <c r="E156" s="16" t="s">
        <v>61</v>
      </c>
      <c r="F156" s="8"/>
      <c r="G156" s="7"/>
      <c r="H156" s="7"/>
      <c r="I156" s="7"/>
      <c r="J156" s="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74" t="s">
        <v>128</v>
      </c>
      <c r="B157" s="172"/>
      <c r="C157" s="73">
        <f>E153</f>
        <v>3094.3400565021393</v>
      </c>
      <c r="D157" s="38">
        <v>0.03</v>
      </c>
      <c r="E157" s="73">
        <f t="shared" ref="E157:E158" si="9">C157*D157</f>
        <v>92.830201695064176</v>
      </c>
      <c r="F157" s="74"/>
      <c r="G157" s="7"/>
      <c r="H157" s="7"/>
      <c r="I157" s="7"/>
      <c r="J157" s="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74" t="s">
        <v>129</v>
      </c>
      <c r="B158" s="172"/>
      <c r="C158" s="73">
        <f>E153+E157</f>
        <v>3187.1702581972036</v>
      </c>
      <c r="D158" s="38">
        <v>3.7900000000000003E-2</v>
      </c>
      <c r="E158" s="73">
        <f t="shared" si="9"/>
        <v>120.79375278567403</v>
      </c>
      <c r="F158" s="74"/>
      <c r="G158" s="7"/>
      <c r="H158" s="7"/>
      <c r="I158" s="7"/>
      <c r="J158" s="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24"/>
      <c r="B159" s="149"/>
      <c r="C159" s="149"/>
      <c r="D159" s="149"/>
      <c r="E159" s="150"/>
      <c r="F159" s="74"/>
      <c r="G159" s="7"/>
      <c r="H159" s="7"/>
      <c r="I159" s="7"/>
      <c r="J159" s="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75" t="s">
        <v>130</v>
      </c>
      <c r="B160" s="170"/>
      <c r="C160" s="170"/>
      <c r="D160" s="170"/>
      <c r="E160" s="172"/>
      <c r="F160" s="10"/>
      <c r="G160" s="7"/>
      <c r="H160" s="7"/>
      <c r="I160" s="7"/>
      <c r="J160" s="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74" t="s">
        <v>131</v>
      </c>
      <c r="B161" s="172"/>
      <c r="C161" s="143">
        <f>(C158+E158)/((100-6.65)/100)</f>
        <v>3543.614366344807</v>
      </c>
      <c r="D161" s="38">
        <v>6.4999999999999997E-3</v>
      </c>
      <c r="E161" s="151">
        <f t="shared" ref="E161:E163" si="10">C161*D161</f>
        <v>23.033493381241243</v>
      </c>
      <c r="F161" s="152"/>
      <c r="G161" s="7"/>
      <c r="H161" s="7"/>
      <c r="I161" s="7"/>
      <c r="J161" s="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74" t="s">
        <v>132</v>
      </c>
      <c r="B162" s="172"/>
      <c r="C162" s="143">
        <f>(C158+E158)/((100-6.65)/100)</f>
        <v>3543.614366344807</v>
      </c>
      <c r="D162" s="38">
        <v>0.03</v>
      </c>
      <c r="E162" s="151">
        <f t="shared" si="10"/>
        <v>106.30843099034421</v>
      </c>
      <c r="F162" s="152"/>
      <c r="G162" s="7"/>
      <c r="H162" s="7"/>
      <c r="I162" s="7"/>
      <c r="J162" s="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74" t="s">
        <v>133</v>
      </c>
      <c r="B163" s="172"/>
      <c r="C163" s="143">
        <f>(C158+E158)/((100-6.65)/100)</f>
        <v>3543.614366344807</v>
      </c>
      <c r="D163" s="38">
        <v>0.03</v>
      </c>
      <c r="E163" s="151">
        <f t="shared" si="10"/>
        <v>106.30843099034421</v>
      </c>
      <c r="F163" s="152"/>
      <c r="G163" s="7"/>
      <c r="H163" s="7"/>
      <c r="I163" s="7"/>
      <c r="J163" s="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69" t="s">
        <v>134</v>
      </c>
      <c r="B164" s="170"/>
      <c r="C164" s="172"/>
      <c r="D164" s="153">
        <f t="shared" ref="D164:E164" si="11">SUM(D161:D163)</f>
        <v>6.6500000000000004E-2</v>
      </c>
      <c r="E164" s="95">
        <f t="shared" si="11"/>
        <v>235.65035536192966</v>
      </c>
      <c r="F164" s="96"/>
      <c r="G164" s="7"/>
      <c r="H164" s="7"/>
      <c r="I164" s="7"/>
      <c r="J164" s="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69" t="s">
        <v>135</v>
      </c>
      <c r="B165" s="170"/>
      <c r="C165" s="170"/>
      <c r="D165" s="154">
        <f t="shared" ref="D165:E165" si="12">D157+D158+D164</f>
        <v>0.13440000000000002</v>
      </c>
      <c r="E165" s="155">
        <f t="shared" si="12"/>
        <v>449.27430984266789</v>
      </c>
      <c r="F165" s="87"/>
      <c r="G165" s="7"/>
      <c r="H165" s="7"/>
      <c r="I165" s="7"/>
      <c r="J165" s="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71" t="s">
        <v>136</v>
      </c>
      <c r="B167" s="170"/>
      <c r="C167" s="170"/>
      <c r="D167" s="170"/>
      <c r="E167" s="97" t="s">
        <v>61</v>
      </c>
      <c r="F167" s="8"/>
      <c r="G167" s="7"/>
      <c r="H167" s="7"/>
      <c r="I167" s="7"/>
      <c r="J167" s="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74" t="s">
        <v>120</v>
      </c>
      <c r="B168" s="170"/>
      <c r="C168" s="170"/>
      <c r="D168" s="172"/>
      <c r="E168" s="148">
        <f>E59</f>
        <v>1545.6458333333333</v>
      </c>
      <c r="F168" s="144"/>
      <c r="G168" s="7"/>
      <c r="H168" s="7"/>
      <c r="I168" s="7"/>
      <c r="J168" s="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74" t="s">
        <v>121</v>
      </c>
      <c r="B169" s="170"/>
      <c r="C169" s="170"/>
      <c r="D169" s="172"/>
      <c r="E169" s="156">
        <f>E95</f>
        <v>1160.4799598791665</v>
      </c>
      <c r="F169" s="144"/>
      <c r="G169" s="7"/>
      <c r="H169" s="7"/>
      <c r="I169" s="7"/>
      <c r="J169" s="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74" t="s">
        <v>122</v>
      </c>
      <c r="B170" s="170"/>
      <c r="C170" s="170"/>
      <c r="D170" s="172"/>
      <c r="E170" s="148">
        <f>E119</f>
        <v>158.75871643689857</v>
      </c>
      <c r="F170" s="144"/>
      <c r="G170" s="7"/>
      <c r="H170" s="7"/>
      <c r="I170" s="7"/>
      <c r="J170" s="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74" t="s">
        <v>123</v>
      </c>
      <c r="B171" s="170"/>
      <c r="C171" s="170"/>
      <c r="D171" s="172"/>
      <c r="E171" s="93">
        <f t="shared" ref="E171:E172" si="13">E151</f>
        <v>211.67804685274018</v>
      </c>
      <c r="F171" s="94"/>
      <c r="G171" s="7"/>
      <c r="H171" s="7"/>
      <c r="I171" s="7"/>
      <c r="J171" s="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74" t="s">
        <v>124</v>
      </c>
      <c r="B172" s="170"/>
      <c r="C172" s="170"/>
      <c r="D172" s="172"/>
      <c r="E172" s="148">
        <f t="shared" si="13"/>
        <v>17.7775</v>
      </c>
      <c r="F172" s="144"/>
      <c r="G172" s="7"/>
      <c r="H172" s="7"/>
      <c r="I172" s="7"/>
      <c r="J172" s="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74" t="s">
        <v>137</v>
      </c>
      <c r="B173" s="170"/>
      <c r="C173" s="170"/>
      <c r="D173" s="172"/>
      <c r="E173" s="157">
        <f>E165</f>
        <v>449.27430984266789</v>
      </c>
      <c r="F173" s="158"/>
      <c r="G173" s="7"/>
      <c r="H173" s="7"/>
      <c r="I173" s="7"/>
      <c r="J173" s="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92" t="s">
        <v>138</v>
      </c>
      <c r="B174" s="170"/>
      <c r="C174" s="170"/>
      <c r="D174" s="172"/>
      <c r="E174" s="159">
        <f>SUM(E168:E173)</f>
        <v>3543.6143663448074</v>
      </c>
      <c r="F174" s="160"/>
      <c r="G174" s="68"/>
      <c r="H174" s="114"/>
      <c r="I174" s="68"/>
      <c r="J174" s="68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161"/>
      <c r="B175" s="161"/>
      <c r="C175" s="161"/>
      <c r="D175" s="161"/>
      <c r="E175" s="160"/>
      <c r="F175" s="160"/>
      <c r="G175" s="68"/>
      <c r="H175" s="114"/>
      <c r="I175" s="68"/>
      <c r="J175" s="68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193" t="s">
        <v>139</v>
      </c>
      <c r="B176" s="172"/>
      <c r="C176" s="162" t="s">
        <v>140</v>
      </c>
      <c r="D176" s="162" t="s">
        <v>141</v>
      </c>
      <c r="E176" s="163" t="s">
        <v>142</v>
      </c>
      <c r="F176" s="163" t="s">
        <v>143</v>
      </c>
      <c r="G176" s="7"/>
      <c r="H176" s="14"/>
      <c r="I176" s="7"/>
      <c r="J176" s="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94" t="s">
        <v>144</v>
      </c>
      <c r="B177" s="172"/>
      <c r="C177" s="164">
        <v>1</v>
      </c>
      <c r="D177" s="165">
        <v>2</v>
      </c>
      <c r="E177" s="166">
        <f>D177*E174</f>
        <v>7087.2287326896148</v>
      </c>
      <c r="F177" s="167">
        <f>12*E177</f>
        <v>85046.744792275378</v>
      </c>
      <c r="G177" s="7"/>
      <c r="H177" s="7"/>
      <c r="I177" s="7"/>
      <c r="J177" s="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sheetProtection password="EE98" sheet="1" objects="1" scenarios="1"/>
  <mergeCells count="131">
    <mergeCell ref="A13:B13"/>
    <mergeCell ref="A14:B14"/>
    <mergeCell ref="A15:B15"/>
    <mergeCell ref="A16:B16"/>
    <mergeCell ref="A19:B19"/>
    <mergeCell ref="A21:B21"/>
    <mergeCell ref="A78:C78"/>
    <mergeCell ref="A79:C79"/>
    <mergeCell ref="A81:E81"/>
    <mergeCell ref="A69:B69"/>
    <mergeCell ref="A70:C70"/>
    <mergeCell ref="A71:C71"/>
    <mergeCell ref="A72:C72"/>
    <mergeCell ref="A73:C73"/>
    <mergeCell ref="A74:C74"/>
    <mergeCell ref="A75:C75"/>
    <mergeCell ref="A76:C76"/>
    <mergeCell ref="A77:C77"/>
    <mergeCell ref="A57:C57"/>
    <mergeCell ref="A59:D59"/>
    <mergeCell ref="A61:E61"/>
    <mergeCell ref="A62:E62"/>
    <mergeCell ref="A63:C63"/>
    <mergeCell ref="A64:C64"/>
    <mergeCell ref="C7:E7"/>
    <mergeCell ref="C8:E8"/>
    <mergeCell ref="C9:E9"/>
    <mergeCell ref="C10:E10"/>
    <mergeCell ref="C11:E11"/>
    <mergeCell ref="A1:E1"/>
    <mergeCell ref="A2:E2"/>
    <mergeCell ref="B3:D3"/>
    <mergeCell ref="A4:E4"/>
    <mergeCell ref="A5:B5"/>
    <mergeCell ref="C5:E5"/>
    <mergeCell ref="C6:E6"/>
    <mergeCell ref="A6:B6"/>
    <mergeCell ref="A7:B7"/>
    <mergeCell ref="A8:B8"/>
    <mergeCell ref="A9:B9"/>
    <mergeCell ref="A10:B10"/>
    <mergeCell ref="A23:C23"/>
    <mergeCell ref="A26:B26"/>
    <mergeCell ref="A29:E29"/>
    <mergeCell ref="A30:A31"/>
    <mergeCell ref="B30:B31"/>
    <mergeCell ref="C30:C31"/>
    <mergeCell ref="D30:E30"/>
    <mergeCell ref="A44:D44"/>
    <mergeCell ref="A46:C46"/>
    <mergeCell ref="A47:C47"/>
    <mergeCell ref="A48:C48"/>
    <mergeCell ref="A49:C49"/>
    <mergeCell ref="A50:C50"/>
    <mergeCell ref="I50:L50"/>
    <mergeCell ref="A51:C51"/>
    <mergeCell ref="A53:E53"/>
    <mergeCell ref="A55:E55"/>
    <mergeCell ref="A90:E90"/>
    <mergeCell ref="A88:D88"/>
    <mergeCell ref="A82:D82"/>
    <mergeCell ref="A83:D83"/>
    <mergeCell ref="A84:D84"/>
    <mergeCell ref="A85:D85"/>
    <mergeCell ref="A86:D86"/>
    <mergeCell ref="A87:D87"/>
    <mergeCell ref="A65:C65"/>
    <mergeCell ref="A66:D66"/>
    <mergeCell ref="A68:E68"/>
    <mergeCell ref="A174:D174"/>
    <mergeCell ref="A176:B176"/>
    <mergeCell ref="A177:B177"/>
    <mergeCell ref="A167:D167"/>
    <mergeCell ref="A168:D168"/>
    <mergeCell ref="A169:D169"/>
    <mergeCell ref="A170:D170"/>
    <mergeCell ref="A171:D171"/>
    <mergeCell ref="A172:D172"/>
    <mergeCell ref="A173:D173"/>
    <mergeCell ref="F124:H124"/>
    <mergeCell ref="A116:D116"/>
    <mergeCell ref="A117:D117"/>
    <mergeCell ref="A118:D118"/>
    <mergeCell ref="A119:C119"/>
    <mergeCell ref="A121:E121"/>
    <mergeCell ref="A122:E122"/>
    <mergeCell ref="A123:G123"/>
    <mergeCell ref="A91:D91"/>
    <mergeCell ref="A92:D92"/>
    <mergeCell ref="A93:D93"/>
    <mergeCell ref="A94:D94"/>
    <mergeCell ref="A95:D95"/>
    <mergeCell ref="A97:E97"/>
    <mergeCell ref="A99:C99"/>
    <mergeCell ref="A100:C100"/>
    <mergeCell ref="A101:C101"/>
    <mergeCell ref="A102:C102"/>
    <mergeCell ref="A103:C103"/>
    <mergeCell ref="A105:C105"/>
    <mergeCell ref="A106:C106"/>
    <mergeCell ref="B124:B125"/>
    <mergeCell ref="A107:C107"/>
    <mergeCell ref="A108:C108"/>
    <mergeCell ref="A109:C109"/>
    <mergeCell ref="A111:C111"/>
    <mergeCell ref="A112:C112"/>
    <mergeCell ref="A113:C113"/>
    <mergeCell ref="A115:D115"/>
    <mergeCell ref="A138:D138"/>
    <mergeCell ref="A139:E139"/>
    <mergeCell ref="C124:C125"/>
    <mergeCell ref="D124:E124"/>
    <mergeCell ref="A140:D140"/>
    <mergeCell ref="A144:D144"/>
    <mergeCell ref="A147:D147"/>
    <mergeCell ref="A148:D148"/>
    <mergeCell ref="A149:D149"/>
    <mergeCell ref="A150:D150"/>
    <mergeCell ref="A151:D151"/>
    <mergeCell ref="A152:D152"/>
    <mergeCell ref="A153:D153"/>
    <mergeCell ref="A165:C165"/>
    <mergeCell ref="A155:E155"/>
    <mergeCell ref="A156:B156"/>
    <mergeCell ref="A157:B157"/>
    <mergeCell ref="A158:B158"/>
    <mergeCell ref="A160:E160"/>
    <mergeCell ref="A161:B161"/>
    <mergeCell ref="A162:B162"/>
    <mergeCell ref="A163:B163"/>
    <mergeCell ref="A164:C164"/>
  </mergeCells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Vigia 12DIA 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</cp:lastModifiedBy>
  <dcterms:created xsi:type="dcterms:W3CDTF">2017-08-17T21:14:09Z</dcterms:created>
  <dcterms:modified xsi:type="dcterms:W3CDTF">2021-10-13T16:57:46Z</dcterms:modified>
</cp:coreProperties>
</file>