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Oficial de manutenção LP" sheetId="1" r:id="rId1"/>
    <sheet name="MÓDULO 5 - INSUMOS DIVERSOS" sheetId="2" r:id="rId2"/>
  </sheets>
  <calcPr calcId="144525"/>
  <extLst>
    <ext uri="GoogleSheetsCustomDataVersion1">
      <go:sheetsCustomData xmlns:go="http://customooxmlschemas.google.com/" r:id="rId6" roundtripDataSignature="AMtx7mhdQVwBzmvcyx/HuFOxvOSMLs9Ayw=="/>
    </ext>
  </extLst>
</workbook>
</file>

<file path=xl/calcChain.xml><?xml version="1.0" encoding="utf-8"?>
<calcChain xmlns="http://schemas.openxmlformats.org/spreadsheetml/2006/main">
  <c r="D55" i="2" l="1"/>
  <c r="E55" i="2" s="1"/>
  <c r="D54" i="2"/>
  <c r="E54" i="2" s="1"/>
  <c r="D53" i="2"/>
  <c r="E53" i="2" s="1"/>
  <c r="D52" i="2"/>
  <c r="E52" i="2" s="1"/>
  <c r="D51" i="2"/>
  <c r="E51" i="2" s="1"/>
  <c r="D50" i="2"/>
  <c r="E50" i="2" s="1"/>
  <c r="D49" i="2"/>
  <c r="E49" i="2" s="1"/>
  <c r="D48" i="2"/>
  <c r="E48" i="2" s="1"/>
  <c r="D47" i="2"/>
  <c r="E47" i="2" s="1"/>
  <c r="D46" i="2"/>
  <c r="E46" i="2" s="1"/>
  <c r="D45" i="2"/>
  <c r="E45" i="2" s="1"/>
  <c r="D44" i="2"/>
  <c r="E44" i="2" s="1"/>
  <c r="D43" i="2"/>
  <c r="E43" i="2" s="1"/>
  <c r="D42" i="2"/>
  <c r="E42" i="2" s="1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D5" i="2"/>
  <c r="E5" i="2" s="1"/>
  <c r="D4" i="2"/>
  <c r="E4" i="2" s="1"/>
  <c r="D157" i="1"/>
  <c r="D158" i="1" s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35" i="1" s="1"/>
  <c r="E82" i="1"/>
  <c r="E81" i="1"/>
  <c r="E80" i="1"/>
  <c r="E85" i="1" s="1"/>
  <c r="E91" i="1" s="1"/>
  <c r="D74" i="1"/>
  <c r="D76" i="1" s="1"/>
  <c r="D104" i="1" s="1"/>
  <c r="D61" i="1"/>
  <c r="E56" i="1"/>
  <c r="E55" i="1"/>
  <c r="E44" i="1"/>
  <c r="C27" i="1"/>
  <c r="E22" i="1"/>
  <c r="E56" i="2" l="1"/>
  <c r="E137" i="1" s="1"/>
  <c r="E145" i="1" s="1"/>
  <c r="E165" i="1" s="1"/>
  <c r="E161" i="1"/>
  <c r="C66" i="1"/>
  <c r="E141" i="1"/>
  <c r="E62" i="1"/>
  <c r="E61" i="1"/>
  <c r="E63" i="1" s="1"/>
  <c r="E69" i="1" l="1"/>
  <c r="E75" i="1"/>
  <c r="E67" i="1"/>
  <c r="E74" i="1" s="1"/>
  <c r="E76" i="1" s="1"/>
  <c r="E90" i="1" s="1"/>
  <c r="E89" i="1"/>
  <c r="E92" i="1" s="1"/>
  <c r="E109" i="1"/>
  <c r="E110" i="1" s="1"/>
  <c r="E115" i="1" s="1"/>
  <c r="E105" i="1"/>
  <c r="E99" i="1"/>
  <c r="E142" i="1" l="1"/>
  <c r="E162" i="1"/>
  <c r="E103" i="1"/>
  <c r="E97" i="1"/>
  <c r="E104" i="1" l="1"/>
  <c r="E106" i="1" s="1"/>
  <c r="E114" i="1" s="1"/>
  <c r="E98" i="1"/>
  <c r="E100" i="1"/>
  <c r="E113" i="1" l="1"/>
  <c r="E116" i="1" s="1"/>
  <c r="A122" i="1"/>
  <c r="E163" i="1" l="1"/>
  <c r="E143" i="1"/>
  <c r="F132" i="1"/>
  <c r="F126" i="1"/>
  <c r="F133" i="1"/>
  <c r="F130" i="1"/>
  <c r="F127" i="1"/>
  <c r="F124" i="1"/>
  <c r="F129" i="1"/>
  <c r="F123" i="1"/>
  <c r="F131" i="1"/>
  <c r="F134" i="1"/>
  <c r="F125" i="1"/>
  <c r="F128" i="1"/>
  <c r="F135" i="1" l="1"/>
  <c r="E144" i="1" s="1"/>
  <c r="E164" i="1" s="1"/>
  <c r="E146" i="1"/>
  <c r="C150" i="1" l="1"/>
  <c r="E150" i="1" s="1"/>
  <c r="C151" i="1"/>
  <c r="E151" i="1" l="1"/>
  <c r="C155" i="1" s="1"/>
  <c r="E155" i="1" s="1"/>
  <c r="C156" i="1"/>
  <c r="E156" i="1" s="1"/>
  <c r="C154" i="1" l="1"/>
  <c r="E154" i="1" s="1"/>
  <c r="E157" i="1" s="1"/>
  <c r="E158" i="1" s="1"/>
  <c r="E166" i="1" s="1"/>
  <c r="E167" i="1" s="1"/>
  <c r="E169" i="1" s="1"/>
</calcChain>
</file>

<file path=xl/sharedStrings.xml><?xml version="1.0" encoding="utf-8"?>
<sst xmlns="http://schemas.openxmlformats.org/spreadsheetml/2006/main" count="239" uniqueCount="187">
  <si>
    <t>PREFEITURA MUNICIPAL DE SANTO ANTÔNIO DA PATRULHA - RS</t>
  </si>
  <si>
    <t>PLANILHA - OFICIAL DE MANUTENÇÃO PREDIAL - SEMED</t>
  </si>
  <si>
    <t>Dados da CCT</t>
  </si>
  <si>
    <t>Município/UF</t>
  </si>
  <si>
    <t>Santo Antônio da Patrulha/RS</t>
  </si>
  <si>
    <t>Serviço</t>
  </si>
  <si>
    <t>Manutenção predial</t>
  </si>
  <si>
    <t>Categoria</t>
  </si>
  <si>
    <t>Auxiliar de manutenção predial</t>
  </si>
  <si>
    <t>CBO</t>
  </si>
  <si>
    <t>CCT nº</t>
  </si>
  <si>
    <t>RS000051/2021</t>
  </si>
  <si>
    <t>Data base</t>
  </si>
  <si>
    <t>1º de janeiro</t>
  </si>
  <si>
    <t xml:space="preserve">Salário normativo </t>
  </si>
  <si>
    <t>Vale-alimentação</t>
  </si>
  <si>
    <t>nº</t>
  </si>
  <si>
    <t>valor</t>
  </si>
  <si>
    <t>desconto</t>
  </si>
  <si>
    <t>Vale-transporte</t>
  </si>
  <si>
    <t>desconto prop 12x36</t>
  </si>
  <si>
    <t>Plano de benefício social familiar</t>
  </si>
  <si>
    <t>Dados p/cálculo de Aviso-Prévio</t>
  </si>
  <si>
    <t>Dias aviso ano</t>
  </si>
  <si>
    <t>Dias proporc.</t>
  </si>
  <si>
    <t>Dias aviso</t>
  </si>
  <si>
    <t>Nº meses  no emprego</t>
  </si>
  <si>
    <t>Percentuais por tipo de desligamento</t>
  </si>
  <si>
    <t>Sem justa causa indenizado</t>
  </si>
  <si>
    <t>Sem justa causa trabalhado</t>
  </si>
  <si>
    <t>Com justa causa</t>
  </si>
  <si>
    <t>Outros tipos de desligamento</t>
  </si>
  <si>
    <t>Dados para cálculo de reposição de profissional ausente</t>
  </si>
  <si>
    <t>Incidência Anual</t>
  </si>
  <si>
    <t>Duração Legal da Ausência</t>
  </si>
  <si>
    <t>Proporção de 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</si>
  <si>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</si>
  <si>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</si>
  <si>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</si>
  <si>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</si>
  <si>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</si>
  <si>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</si>
  <si>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</si>
  <si>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</si>
  <si>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</si>
  <si>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</si>
  <si>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</si>
  <si>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</si>
  <si>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</si>
  <si>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Total</t>
  </si>
  <si>
    <t>Nº de meses de execução contratual</t>
  </si>
  <si>
    <t>Dias úteis no ano</t>
  </si>
  <si>
    <t>Média de dias mês</t>
  </si>
  <si>
    <t>Nº de horas mês</t>
  </si>
  <si>
    <t>PLANILHA DE CUSTOS -AUX. MAN. PREDIAL 200H - SIMPLES NACIONAL</t>
  </si>
  <si>
    <t>MÓDULO I - COMPOSIÇÃO DA REMUNERAÇÃO</t>
  </si>
  <si>
    <t>horas</t>
  </si>
  <si>
    <t>%</t>
  </si>
  <si>
    <t>R$</t>
  </si>
  <si>
    <t>Salário-Base</t>
  </si>
  <si>
    <t>Total do Módulo 1</t>
  </si>
  <si>
    <t>MÓDULO 2 - ENCARGOS E BENEFÍCIOS ANUAIS, MENSAIS E DIÁRIOS</t>
  </si>
  <si>
    <t>Submódulo 2.1 - 13º Salário e Adicional de Férias</t>
  </si>
  <si>
    <t xml:space="preserve"> 13º Salário </t>
  </si>
  <si>
    <t>Adicional de férias</t>
  </si>
  <si>
    <t>Submódulo 2.2 - Encargos Previdenciários, (FGTS) e outras contribuições</t>
  </si>
  <si>
    <t>Base de cálculo (M1+2.1)</t>
  </si>
  <si>
    <t>INSS</t>
  </si>
  <si>
    <t>Salário Educação</t>
  </si>
  <si>
    <t>SAT</t>
  </si>
  <si>
    <t>SESC ou SESI</t>
  </si>
  <si>
    <t>SENAI - SENAC</t>
  </si>
  <si>
    <t>SEBRAE</t>
  </si>
  <si>
    <t>INCRA</t>
  </si>
  <si>
    <t>Subtotal -  GPS</t>
  </si>
  <si>
    <t>FGTS</t>
  </si>
  <si>
    <t>Submódulo 2.3 - Benefícios Mensais e Diários</t>
  </si>
  <si>
    <t>Transporte</t>
  </si>
  <si>
    <t>Auxílio-Refeição/Alimentação</t>
  </si>
  <si>
    <t>Plano de Benefício Social Familiar</t>
  </si>
  <si>
    <t>Seguro</t>
  </si>
  <si>
    <t>Outros (especificar)</t>
  </si>
  <si>
    <t>Resumo do Módulo 2 - Encargos e Benefícios anuais, mensais e diários</t>
  </si>
  <si>
    <t>Submódulo 2.2 - Encargos Previdenciários e FGTS</t>
  </si>
  <si>
    <t>Total do Módulo 2</t>
  </si>
  <si>
    <t>MÓDULO 3 - PROVISÃO PARA RESCISÃO</t>
  </si>
  <si>
    <t>Submódulo 3.1. Aviso Prévio Indenizado</t>
  </si>
  <si>
    <t>Aviso Prévio Indenizado</t>
  </si>
  <si>
    <t>Incidência do FGTS sobre o Aviso Prévio Indenizado</t>
  </si>
  <si>
    <t>Multa do FGTS e contribuição social sobre o Aviso Prévio Indenizado</t>
  </si>
  <si>
    <t>Subtotal do Submódulo 3.1</t>
  </si>
  <si>
    <t>Submódulo 3.2. Aviso Prévio Trabalhado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</si>
  <si>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</si>
  <si>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</si>
  <si>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</si>
  <si>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Subtotal do Submódulo 3.2</t>
  </si>
  <si>
    <t>Submódulo 3.3. - Demissão por Justa Causa</t>
  </si>
  <si>
    <t>Desconto do Submódulo 2.1</t>
  </si>
  <si>
    <t>Subtotal do Submódulo 3.3.</t>
  </si>
  <si>
    <t>Resumo do Módulo 3 - Provisão para rescisão</t>
  </si>
  <si>
    <t>Total do Módulo 3</t>
  </si>
  <si>
    <t>MÓDULO 4 - CUSTO DE REPOSIÇÃO DO PROFISSIONAL AUSENTE</t>
  </si>
  <si>
    <t xml:space="preserve"> Ausências Legais</t>
  </si>
  <si>
    <t>Dados para cálculo de profissional ausente</t>
  </si>
  <si>
    <t>40h</t>
  </si>
  <si>
    <t>Valor</t>
  </si>
  <si>
    <t>MÓDULO 5 - INSUMOS DIVERSOS</t>
  </si>
  <si>
    <t xml:space="preserve">Total </t>
  </si>
  <si>
    <t>TOTAL DOS MÓDULOS 1 a 5</t>
  </si>
  <si>
    <t>Módulo 1 - Composição da Remuneração</t>
  </si>
  <si>
    <t>Módulo 2 - Encargos e Benefícios Anuais, Mensais e Diários</t>
  </si>
  <si>
    <t>Módulo 3 - Provisão para Rescisão</t>
  </si>
  <si>
    <t>Módulo 4 - Reposição do Profissional Ausente</t>
  </si>
  <si>
    <t>Módulo 5 - Insumos Diversos</t>
  </si>
  <si>
    <t>MÓDULO 6 - BDI - CUSTOS INDIRETOS, LUCRO E TRIBUTOS</t>
  </si>
  <si>
    <t>Base cálculo</t>
  </si>
  <si>
    <t>Percentual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</si>
  <si>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</si>
  <si>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</si>
  <si>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</si>
  <si>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</si>
  <si>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</si>
  <si>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</si>
  <si>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</si>
  <si>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do Módulo 6</t>
  </si>
  <si>
    <t>TOTAL DOS MÓDULOS 1 A 6</t>
  </si>
  <si>
    <t xml:space="preserve">Módulo 6 - BDI </t>
  </si>
  <si>
    <t>Total mês por posto</t>
  </si>
  <si>
    <t>Custo Hora</t>
  </si>
  <si>
    <t xml:space="preserve"> Uniformes</t>
  </si>
  <si>
    <t>Descrição</t>
  </si>
  <si>
    <t>Quant./ano</t>
  </si>
  <si>
    <t>Valor Médio</t>
  </si>
  <si>
    <t>R$ Anual</t>
  </si>
  <si>
    <t>Alicate de bico chato;</t>
  </si>
  <si>
    <t>Alicate de corte diagonal;</t>
  </si>
  <si>
    <t>Alicate de corte frontal;</t>
  </si>
  <si>
    <t>Alicate desencapador;</t>
  </si>
  <si>
    <t>Alicate rebitador;</t>
  </si>
  <si>
    <t>Alicate universal;</t>
  </si>
  <si>
    <t>Alicates para bombas de água antifaiscante de cobre;</t>
  </si>
  <si>
    <t>Arco de serra fixo 12”;</t>
  </si>
  <si>
    <t>Balde de pedreiro metálico 10 litros;</t>
  </si>
  <si>
    <t>Carrinho de mão 90 litros;</t>
  </si>
  <si>
    <t>Chave de Fenda 3/16” x 5” e 1/8” x 5”;</t>
  </si>
  <si>
    <t>Chave grifo 14 polegadas;</t>
  </si>
  <si>
    <t>Chave Inglesa;</t>
  </si>
  <si>
    <t>Chave Philips 1,4;</t>
  </si>
  <si>
    <t>Colher de pedreiro 08 polegadas;</t>
  </si>
  <si>
    <t>Conjunto de chaves allen de 1,5 a 10 mm;</t>
  </si>
  <si>
    <t>Conjunto de chaves combinada de 06 a 22 mm;</t>
  </si>
  <si>
    <t>Cortador de tubo telescópico capacidade de ¼” a 1.3/8”;</t>
  </si>
  <si>
    <t>Desempenadeira de aço dentada;</t>
  </si>
  <si>
    <t>Enxada larga 2,0;</t>
  </si>
  <si>
    <t>Escada tipo pintor e extensiva 4 metros;</t>
  </si>
  <si>
    <t>Esmerilhadeira industrial 1050 W;</t>
  </si>
  <si>
    <t>Espátula 12 cm em aço;</t>
  </si>
  <si>
    <t>Esquadro metálico 40 cm;</t>
  </si>
  <si>
    <t>Formão chanfrado 5/8 polegadas;</t>
  </si>
  <si>
    <t>Furadeira a bateria 12 v bivolt sem fio;</t>
  </si>
  <si>
    <t>Furadeira de impacto;</t>
  </si>
  <si>
    <t>Lápis carpinteiro;</t>
  </si>
  <si>
    <t>Lavadora alta pressão 1800 W;</t>
  </si>
  <si>
    <t>Lixadeira orbital 200w;</t>
  </si>
  <si>
    <t>Marreta quadrada 5 kg;</t>
  </si>
  <si>
    <t>Martelo;</t>
  </si>
  <si>
    <t>Multímetro ou alicate amperímetro para medições básicas de tensão, continuidade, corrente elétric.</t>
  </si>
  <si>
    <t>Nível bolha em alumínio;</t>
  </si>
  <si>
    <t>Pá ajuntadeira n°04;</t>
  </si>
  <si>
    <t>Pá de corte com cabo;</t>
  </si>
  <si>
    <t>Parafusadeira 12 V;</t>
  </si>
  <si>
    <t>Picareta com cabo;</t>
  </si>
  <si>
    <t>Pistola para pintura, pulverizador;</t>
  </si>
  <si>
    <t>Prumo de parede;</t>
  </si>
  <si>
    <t>Serra com arco fixo 12 polegadas;</t>
  </si>
  <si>
    <t>Serra mármore 1450 w;</t>
  </si>
  <si>
    <t>Serra tico-tico 500 W;</t>
  </si>
  <si>
    <t>Serrote 18 polegadas;</t>
  </si>
  <si>
    <t>Serrote cabo de madeira;</t>
  </si>
  <si>
    <t>Talhadeira redonda 10 polegadas;</t>
  </si>
  <si>
    <t>Torques armador 10 polegadas;</t>
  </si>
  <si>
    <t>Trena 7,50 metros.</t>
  </si>
  <si>
    <t>Conjunto de uniforme (camisa e calça)</t>
  </si>
  <si>
    <t>Bota de segurança;</t>
  </si>
  <si>
    <t>Óculos de proteção;</t>
  </si>
  <si>
    <t>Luvas de segurança</t>
  </si>
  <si>
    <t>R$ 9.006,30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</si>
</sst>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&quot;R$&quot;\ * #,##0.00_-;\-&quot;R$&quot;\ * #,##0.00_-;_-&quot;R$&quot;\ * &quot;-&quot;??_-;_-@"/>
    <numFmt numFmtId="165" formatCode="_-* #,##0.00_-;\-* #,##0.00_-;_-* &quot;-&quot;??_-;_-@"/>
    <numFmt numFmtId="166" formatCode="_-* #,##0.0000000000_-;\-* #,##0.0000000000_-;_-* &quot;-&quot;??_-;_-@"/>
    <numFmt numFmtId="167" formatCode="0.0000"/>
    <numFmt numFmtId="168" formatCode="#,##0.00_ ;\-#,##0.00\ "/>
    <numFmt numFmtId="169" formatCode="_-* #,##0.00_-;\-* #,##0.00_-;_-* &quot;-&quot;????????_-;_-@"/>
    <numFmt numFmtId="170" formatCode="_-* #,##0.00_-;\-* #,##0.00_-;_-* &quot;-&quot;????_-;_-@"/>
    <numFmt numFmtId="171" formatCode="_-* #,##0.0000_-;\-* #,##0.0000_-;_-* &quot;-&quot;????_-;_-@"/>
    <numFmt numFmtId="172" formatCode="[$R$ -416]#,##0.00"/>
  </numFmts>
  <fonts count="19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2"/>
      <color theme="1"/>
      <name val="Calibri"/>
    </font>
    <font>
      <sz val="11"/>
      <name val="Arial"/>
    </font>
    <font>
      <sz val="11"/>
      <color rgb="FF000000"/>
      <name val="Calibri"/>
    </font>
    <font>
      <sz val="12"/>
      <color rgb="FF000000"/>
      <name val="Calibri"/>
    </font>
    <font>
      <sz val="11"/>
      <color rgb="FFFF0000"/>
      <name val="Calibri"/>
    </font>
    <font>
      <sz val="26"/>
      <color rgb="FFFF0000"/>
      <name val="Calibri"/>
    </font>
    <font>
      <b/>
      <sz val="11"/>
      <color rgb="FFFF0000"/>
      <name val="Calibri"/>
    </font>
    <font>
      <b/>
      <sz val="9"/>
      <color theme="1"/>
      <name val="Calibri"/>
    </font>
    <font>
      <sz val="9"/>
      <color theme="1"/>
      <name val="Calibri"/>
    </font>
    <font>
      <sz val="10"/>
      <color rgb="FF000000"/>
      <name val="Calibri"/>
    </font>
    <font>
      <sz val="11"/>
      <color theme="1"/>
      <name val="Arial"/>
    </font>
    <font>
      <sz val="11"/>
      <color rgb="FF000000"/>
      <name val="&quot;Times New Roman&quot;"/>
    </font>
    <font>
      <sz val="11"/>
      <color rgb="FF000000"/>
      <name val="Docs-Calibri"/>
    </font>
    <font>
      <b/>
      <sz val="13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7E1CD"/>
        <bgColor rgb="FFB7E1CD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/>
    <xf numFmtId="0" fontId="2" fillId="0" borderId="4" xfId="0" applyFont="1" applyBorder="1"/>
    <xf numFmtId="2" fontId="2" fillId="0" borderId="0" xfId="0" applyNumberFormat="1" applyFont="1"/>
    <xf numFmtId="0" fontId="2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9" fontId="2" fillId="0" borderId="5" xfId="0" applyNumberFormat="1" applyFont="1" applyBorder="1" applyAlignment="1">
      <alignment horizontal="right"/>
    </xf>
    <xf numFmtId="9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/>
    <xf numFmtId="0" fontId="4" fillId="0" borderId="5" xfId="0" applyFont="1" applyBorder="1" applyAlignment="1">
      <alignment horizontal="center" wrapText="1"/>
    </xf>
    <xf numFmtId="0" fontId="2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4" xfId="0" applyFont="1" applyBorder="1"/>
    <xf numFmtId="165" fontId="2" fillId="0" borderId="0" xfId="0" applyNumberFormat="1" applyFont="1"/>
    <xf numFmtId="0" fontId="7" fillId="0" borderId="5" xfId="0" applyFont="1" applyBorder="1"/>
    <xf numFmtId="10" fontId="7" fillId="0" borderId="5" xfId="0" applyNumberFormat="1" applyFont="1" applyBorder="1"/>
    <xf numFmtId="166" fontId="2" fillId="0" borderId="0" xfId="0" applyNumberFormat="1" applyFont="1" applyAlignment="1">
      <alignment horizontal="left"/>
    </xf>
    <xf numFmtId="0" fontId="7" fillId="0" borderId="6" xfId="0" applyFont="1" applyBorder="1"/>
    <xf numFmtId="0" fontId="7" fillId="0" borderId="8" xfId="0" applyFont="1" applyBorder="1"/>
    <xf numFmtId="10" fontId="7" fillId="0" borderId="8" xfId="0" applyNumberFormat="1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2" fillId="0" borderId="14" xfId="0" applyFont="1" applyBorder="1" applyAlignment="1">
      <alignment wrapText="1"/>
    </xf>
    <xf numFmtId="167" fontId="2" fillId="0" borderId="0" xfId="0" applyNumberFormat="1" applyFont="1" applyAlignment="1">
      <alignment wrapText="1"/>
    </xf>
    <xf numFmtId="0" fontId="2" fillId="0" borderId="16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4" fillId="0" borderId="5" xfId="0" applyFont="1" applyBorder="1"/>
    <xf numFmtId="0" fontId="4" fillId="0" borderId="6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right"/>
    </xf>
    <xf numFmtId="1" fontId="1" fillId="0" borderId="5" xfId="0" applyNumberFormat="1" applyFont="1" applyBorder="1" applyAlignment="1">
      <alignment horizontal="right"/>
    </xf>
    <xf numFmtId="0" fontId="9" fillId="0" borderId="0" xfId="0" applyFo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165" fontId="7" fillId="0" borderId="5" xfId="0" applyNumberFormat="1" applyFont="1" applyBorder="1"/>
    <xf numFmtId="165" fontId="7" fillId="0" borderId="0" xfId="0" applyNumberFormat="1" applyFont="1"/>
    <xf numFmtId="165" fontId="4" fillId="0" borderId="5" xfId="0" applyNumberFormat="1" applyFont="1" applyBorder="1"/>
    <xf numFmtId="165" fontId="4" fillId="0" borderId="0" xfId="0" applyNumberFormat="1" applyFont="1"/>
    <xf numFmtId="167" fontId="2" fillId="0" borderId="0" xfId="0" applyNumberFormat="1" applyFont="1"/>
    <xf numFmtId="10" fontId="2" fillId="0" borderId="0" xfId="0" applyNumberFormat="1" applyFont="1"/>
    <xf numFmtId="168" fontId="7" fillId="0" borderId="5" xfId="0" applyNumberFormat="1" applyFont="1" applyBorder="1"/>
    <xf numFmtId="168" fontId="7" fillId="0" borderId="0" xfId="0" applyNumberFormat="1" applyFont="1"/>
    <xf numFmtId="10" fontId="2" fillId="0" borderId="5" xfId="0" applyNumberFormat="1" applyFont="1" applyBorder="1"/>
    <xf numFmtId="10" fontId="4" fillId="0" borderId="5" xfId="0" applyNumberFormat="1" applyFont="1" applyBorder="1"/>
    <xf numFmtId="168" fontId="4" fillId="0" borderId="5" xfId="0" applyNumberFormat="1" applyFont="1" applyBorder="1"/>
    <xf numFmtId="168" fontId="4" fillId="0" borderId="0" xfId="0" applyNumberFormat="1" applyFont="1"/>
    <xf numFmtId="168" fontId="7" fillId="0" borderId="5" xfId="0" applyNumberFormat="1" applyFont="1" applyBorder="1" applyAlignment="1">
      <alignment horizontal="right"/>
    </xf>
    <xf numFmtId="168" fontId="7" fillId="0" borderId="0" xfId="0" applyNumberFormat="1" applyFont="1" applyAlignment="1">
      <alignment horizontal="right"/>
    </xf>
    <xf numFmtId="168" fontId="4" fillId="0" borderId="5" xfId="0" applyNumberFormat="1" applyFont="1" applyBorder="1" applyAlignment="1">
      <alignment horizontal="right"/>
    </xf>
    <xf numFmtId="16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" fontId="2" fillId="0" borderId="5" xfId="0" applyNumberFormat="1" applyFont="1" applyBorder="1"/>
    <xf numFmtId="4" fontId="2" fillId="0" borderId="0" xfId="0" applyNumberFormat="1" applyFont="1"/>
    <xf numFmtId="4" fontId="4" fillId="0" borderId="5" xfId="0" applyNumberFormat="1" applyFont="1" applyBorder="1"/>
    <xf numFmtId="4" fontId="4" fillId="0" borderId="0" xfId="0" applyNumberFormat="1" applyFont="1"/>
    <xf numFmtId="0" fontId="4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0" borderId="0" xfId="0" applyFont="1"/>
    <xf numFmtId="165" fontId="2" fillId="0" borderId="5" xfId="0" applyNumberFormat="1" applyFont="1" applyBorder="1"/>
    <xf numFmtId="9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/>
    <xf numFmtId="2" fontId="1" fillId="0" borderId="5" xfId="0" applyNumberFormat="1" applyFont="1" applyBorder="1"/>
    <xf numFmtId="2" fontId="1" fillId="0" borderId="0" xfId="0" applyNumberFormat="1" applyFont="1"/>
    <xf numFmtId="169" fontId="2" fillId="0" borderId="0" xfId="0" applyNumberFormat="1" applyFont="1"/>
    <xf numFmtId="0" fontId="4" fillId="0" borderId="0" xfId="0" applyFont="1" applyAlignment="1">
      <alignment horizontal="right" wrapText="1"/>
    </xf>
    <xf numFmtId="9" fontId="7" fillId="0" borderId="0" xfId="0" applyNumberFormat="1" applyFont="1" applyAlignment="1">
      <alignment horizontal="center"/>
    </xf>
    <xf numFmtId="2" fontId="4" fillId="0" borderId="0" xfId="0" applyNumberFormat="1" applyFont="1"/>
    <xf numFmtId="2" fontId="9" fillId="0" borderId="5" xfId="0" applyNumberFormat="1" applyFont="1" applyBorder="1"/>
    <xf numFmtId="2" fontId="9" fillId="0" borderId="0" xfId="0" applyNumberFormat="1" applyFont="1"/>
    <xf numFmtId="0" fontId="8" fillId="0" borderId="0" xfId="0" applyFont="1"/>
    <xf numFmtId="0" fontId="4" fillId="0" borderId="2" xfId="0" applyFont="1" applyBorder="1" applyAlignment="1">
      <alignment horizontal="right" wrapText="1"/>
    </xf>
    <xf numFmtId="2" fontId="11" fillId="0" borderId="5" xfId="0" applyNumberFormat="1" applyFont="1" applyBorder="1"/>
    <xf numFmtId="2" fontId="11" fillId="0" borderId="0" xfId="0" applyNumberFormat="1" applyFont="1"/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2" fontId="4" fillId="0" borderId="5" xfId="0" applyNumberFormat="1" applyFont="1" applyBorder="1"/>
    <xf numFmtId="0" fontId="12" fillId="0" borderId="5" xfId="0" applyFont="1" applyBorder="1" applyAlignment="1">
      <alignment horizontal="center" wrapText="1"/>
    </xf>
    <xf numFmtId="2" fontId="12" fillId="0" borderId="5" xfId="0" applyNumberFormat="1" applyFont="1" applyBorder="1" applyAlignment="1">
      <alignment horizontal="center" wrapText="1"/>
    </xf>
    <xf numFmtId="167" fontId="13" fillId="0" borderId="5" xfId="0" applyNumberFormat="1" applyFont="1" applyBorder="1"/>
    <xf numFmtId="0" fontId="13" fillId="0" borderId="5" xfId="0" applyFont="1" applyBorder="1" applyAlignment="1">
      <alignment horizontal="left" wrapText="1"/>
    </xf>
    <xf numFmtId="170" fontId="2" fillId="0" borderId="0" xfId="0" applyNumberFormat="1" applyFont="1"/>
    <xf numFmtId="0" fontId="13" fillId="0" borderId="5" xfId="0" applyFont="1" applyBorder="1" applyAlignment="1">
      <alignment wrapText="1"/>
    </xf>
    <xf numFmtId="171" fontId="2" fillId="0" borderId="0" xfId="0" applyNumberFormat="1" applyFont="1"/>
    <xf numFmtId="167" fontId="12" fillId="0" borderId="5" xfId="0" applyNumberFormat="1" applyFont="1" applyBorder="1"/>
    <xf numFmtId="2" fontId="12" fillId="0" borderId="5" xfId="0" applyNumberFormat="1" applyFont="1" applyBorder="1"/>
    <xf numFmtId="0" fontId="14" fillId="0" borderId="0" xfId="0" applyFont="1" applyAlignment="1">
      <alignment wrapText="1"/>
    </xf>
    <xf numFmtId="4" fontId="7" fillId="0" borderId="5" xfId="0" applyNumberFormat="1" applyFont="1" applyBorder="1"/>
    <xf numFmtId="4" fontId="7" fillId="0" borderId="0" xfId="0" applyNumberFormat="1" applyFont="1"/>
    <xf numFmtId="0" fontId="2" fillId="0" borderId="3" xfId="0" applyFont="1" applyBorder="1" applyAlignment="1">
      <alignment horizontal="center"/>
    </xf>
    <xf numFmtId="165" fontId="4" fillId="0" borderId="4" xfId="0" applyNumberFormat="1" applyFont="1" applyBorder="1"/>
    <xf numFmtId="2" fontId="7" fillId="0" borderId="5" xfId="0" applyNumberFormat="1" applyFont="1" applyBorder="1"/>
    <xf numFmtId="2" fontId="7" fillId="0" borderId="0" xfId="0" applyNumberFormat="1" applyFont="1"/>
    <xf numFmtId="10" fontId="4" fillId="0" borderId="4" xfId="0" applyNumberFormat="1" applyFont="1" applyBorder="1"/>
    <xf numFmtId="168" fontId="2" fillId="0" borderId="5" xfId="0" applyNumberFormat="1" applyFont="1" applyBorder="1"/>
    <xf numFmtId="168" fontId="2" fillId="0" borderId="0" xfId="0" applyNumberFormat="1" applyFont="1"/>
    <xf numFmtId="4" fontId="1" fillId="0" borderId="5" xfId="0" applyNumberFormat="1" applyFont="1" applyBorder="1"/>
    <xf numFmtId="4" fontId="11" fillId="0" borderId="0" xfId="0" applyNumberFormat="1" applyFont="1"/>
    <xf numFmtId="0" fontId="11" fillId="0" borderId="8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4" fontId="4" fillId="0" borderId="4" xfId="0" applyNumberFormat="1" applyFont="1" applyBorder="1"/>
    <xf numFmtId="4" fontId="11" fillId="0" borderId="0" xfId="0" applyNumberFormat="1" applyFont="1" applyAlignment="1"/>
    <xf numFmtId="0" fontId="15" fillId="0" borderId="0" xfId="0" applyFont="1"/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6" fillId="0" borderId="20" xfId="0" applyFont="1" applyBorder="1" applyAlignment="1">
      <alignment wrapText="1"/>
    </xf>
    <xf numFmtId="0" fontId="2" fillId="2" borderId="5" xfId="0" applyFont="1" applyFill="1" applyBorder="1" applyAlignment="1">
      <alignment horizontal="center" wrapText="1"/>
    </xf>
    <xf numFmtId="172" fontId="16" fillId="0" borderId="21" xfId="0" applyNumberFormat="1" applyFont="1" applyBorder="1" applyAlignment="1"/>
    <xf numFmtId="2" fontId="2" fillId="2" borderId="5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17" fillId="3" borderId="5" xfId="0" applyFont="1" applyFill="1" applyBorder="1" applyAlignment="1">
      <alignment horizontal="center"/>
    </xf>
    <xf numFmtId="4" fontId="1" fillId="2" borderId="25" xfId="0" applyNumberFormat="1" applyFont="1" applyFill="1" applyBorder="1"/>
    <xf numFmtId="0" fontId="2" fillId="4" borderId="5" xfId="0" applyFont="1" applyFill="1" applyBorder="1" applyAlignment="1" applyProtection="1">
      <alignment horizontal="center"/>
      <protection locked="0"/>
    </xf>
    <xf numFmtId="165" fontId="2" fillId="4" borderId="5" xfId="0" applyNumberFormat="1" applyFont="1" applyFill="1" applyBorder="1" applyAlignment="1" applyProtection="1">
      <alignment horizontal="center" vertical="center"/>
      <protection locked="0"/>
    </xf>
    <xf numFmtId="10" fontId="2" fillId="4" borderId="5" xfId="0" applyNumberFormat="1" applyFont="1" applyFill="1" applyBorder="1" applyAlignment="1" applyProtection="1">
      <alignment horizontal="right"/>
      <protection locked="0"/>
    </xf>
    <xf numFmtId="2" fontId="2" fillId="4" borderId="5" xfId="0" applyNumberFormat="1" applyFont="1" applyFill="1" applyBorder="1" applyAlignment="1" applyProtection="1">
      <alignment horizontal="right"/>
      <protection locked="0"/>
    </xf>
    <xf numFmtId="9" fontId="2" fillId="4" borderId="5" xfId="0" applyNumberFormat="1" applyFont="1" applyFill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10" fontId="2" fillId="4" borderId="15" xfId="0" applyNumberFormat="1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wrapText="1"/>
      <protection locked="0"/>
    </xf>
    <xf numFmtId="167" fontId="2" fillId="4" borderId="15" xfId="0" applyNumberFormat="1" applyFont="1" applyFill="1" applyBorder="1" applyAlignment="1" applyProtection="1">
      <alignment wrapText="1"/>
      <protection locked="0"/>
    </xf>
    <xf numFmtId="0" fontId="2" fillId="4" borderId="17" xfId="0" applyFont="1" applyFill="1" applyBorder="1" applyAlignment="1" applyProtection="1">
      <alignment horizontal="center" wrapText="1"/>
      <protection locked="0"/>
    </xf>
    <xf numFmtId="10" fontId="2" fillId="4" borderId="17" xfId="0" applyNumberFormat="1" applyFont="1" applyFill="1" applyBorder="1" applyAlignment="1" applyProtection="1">
      <alignment horizontal="center" wrapText="1"/>
      <protection locked="0"/>
    </xf>
    <xf numFmtId="167" fontId="2" fillId="4" borderId="17" xfId="0" applyNumberFormat="1" applyFont="1" applyFill="1" applyBorder="1" applyAlignment="1" applyProtection="1">
      <alignment wrapText="1"/>
      <protection locked="0"/>
    </xf>
    <xf numFmtId="0" fontId="2" fillId="4" borderId="5" xfId="0" applyFont="1" applyFill="1" applyBorder="1" applyAlignment="1" applyProtection="1">
      <alignment horizontal="center" wrapText="1"/>
      <protection locked="0"/>
    </xf>
    <xf numFmtId="10" fontId="2" fillId="4" borderId="5" xfId="0" applyNumberFormat="1" applyFont="1" applyFill="1" applyBorder="1" applyAlignment="1" applyProtection="1">
      <alignment horizontal="center" wrapText="1"/>
      <protection locked="0"/>
    </xf>
    <xf numFmtId="167" fontId="2" fillId="4" borderId="5" xfId="0" applyNumberFormat="1" applyFont="1" applyFill="1" applyBorder="1" applyAlignment="1" applyProtection="1">
      <alignment wrapText="1"/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10" fontId="7" fillId="4" borderId="5" xfId="0" applyNumberFormat="1" applyFont="1" applyFill="1" applyBorder="1" applyProtection="1">
      <protection locked="0"/>
    </xf>
    <xf numFmtId="10" fontId="2" fillId="4" borderId="5" xfId="0" applyNumberFormat="1" applyFont="1" applyFill="1" applyBorder="1" applyProtection="1">
      <protection locked="0"/>
    </xf>
    <xf numFmtId="168" fontId="7" fillId="4" borderId="5" xfId="0" applyNumberFormat="1" applyFont="1" applyFill="1" applyBorder="1" applyAlignment="1" applyProtection="1">
      <alignment horizontal="right"/>
      <protection locked="0"/>
    </xf>
    <xf numFmtId="167" fontId="13" fillId="4" borderId="5" xfId="0" applyNumberFormat="1" applyFont="1" applyFill="1" applyBorder="1" applyAlignment="1" applyProtection="1">
      <alignment horizontal="center" wrapText="1"/>
      <protection locked="0"/>
    </xf>
    <xf numFmtId="0" fontId="13" fillId="4" borderId="5" xfId="0" applyFont="1" applyFill="1" applyBorder="1" applyAlignment="1" applyProtection="1">
      <alignment horizontal="center" wrapText="1"/>
      <protection locked="0"/>
    </xf>
    <xf numFmtId="10" fontId="13" fillId="4" borderId="5" xfId="0" applyNumberFormat="1" applyFont="1" applyFill="1" applyBorder="1" applyAlignment="1" applyProtection="1">
      <alignment horizontal="center" wrapText="1"/>
      <protection locked="0"/>
    </xf>
    <xf numFmtId="167" fontId="13" fillId="4" borderId="5" xfId="0" applyNumberFormat="1" applyFont="1" applyFill="1" applyBorder="1" applyAlignment="1" applyProtection="1">
      <alignment wrapText="1"/>
      <protection locked="0"/>
    </xf>
    <xf numFmtId="167" fontId="13" fillId="4" borderId="5" xfId="0" applyNumberFormat="1" applyFont="1" applyFill="1" applyBorder="1" applyProtection="1">
      <protection locked="0"/>
    </xf>
    <xf numFmtId="4" fontId="1" fillId="5" borderId="5" xfId="0" applyNumberFormat="1" applyFont="1" applyFill="1" applyBorder="1" applyProtection="1">
      <protection locked="0"/>
    </xf>
    <xf numFmtId="10" fontId="7" fillId="4" borderId="5" xfId="0" applyNumberFormat="1" applyFont="1" applyFill="1" applyBorder="1" applyAlignment="1" applyProtection="1">
      <protection locked="0"/>
    </xf>
    <xf numFmtId="0" fontId="2" fillId="0" borderId="2" xfId="0" applyFont="1" applyBorder="1" applyAlignment="1">
      <alignment horizontal="left"/>
    </xf>
    <xf numFmtId="0" fontId="6" fillId="0" borderId="4" xfId="0" applyFont="1" applyBorder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6" fillId="0" borderId="3" xfId="0" applyFont="1" applyBorder="1"/>
    <xf numFmtId="0" fontId="4" fillId="0" borderId="9" xfId="0" applyFont="1" applyBorder="1" applyAlignment="1">
      <alignment horizontal="left" wrapText="1"/>
    </xf>
    <xf numFmtId="0" fontId="6" fillId="0" borderId="10" xfId="0" applyFont="1" applyBorder="1"/>
    <xf numFmtId="164" fontId="2" fillId="4" borderId="2" xfId="0" applyNumberFormat="1" applyFont="1" applyFill="1" applyBorder="1" applyAlignment="1" applyProtection="1">
      <alignment horizontal="left"/>
      <protection locked="0"/>
    </xf>
    <xf numFmtId="0" fontId="6" fillId="4" borderId="3" xfId="0" applyFont="1" applyFill="1" applyBorder="1" applyProtection="1">
      <protection locked="0"/>
    </xf>
    <xf numFmtId="0" fontId="6" fillId="4" borderId="4" xfId="0" applyFon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6" fillId="0" borderId="7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/>
    <xf numFmtId="0" fontId="4" fillId="0" borderId="11" xfId="0" applyFont="1" applyBorder="1" applyAlignment="1">
      <alignment horizontal="center" wrapText="1"/>
    </xf>
    <xf numFmtId="0" fontId="6" fillId="0" borderId="14" xfId="0" applyFont="1" applyBorder="1"/>
    <xf numFmtId="0" fontId="4" fillId="0" borderId="12" xfId="0" applyFont="1" applyBorder="1" applyAlignment="1">
      <alignment horizontal="center" wrapText="1"/>
    </xf>
    <xf numFmtId="0" fontId="6" fillId="0" borderId="13" xfId="0" applyFont="1" applyBorder="1"/>
    <xf numFmtId="0" fontId="4" fillId="0" borderId="2" xfId="0" applyFont="1" applyBorder="1" applyAlignment="1">
      <alignment horizontal="right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18" xfId="0" applyFont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right" wrapText="1"/>
    </xf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4" fillId="0" borderId="2" xfId="0" applyFont="1" applyBorder="1" applyAlignment="1">
      <alignment horizontal="center" wrapText="1"/>
    </xf>
    <xf numFmtId="0" fontId="4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9" xfId="0" applyFont="1" applyBorder="1" applyAlignment="1">
      <alignment horizontal="center" wrapText="1"/>
    </xf>
    <xf numFmtId="0" fontId="6" fillId="0" borderId="20" xfId="0" applyFont="1" applyBorder="1"/>
    <xf numFmtId="0" fontId="1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right"/>
    </xf>
    <xf numFmtId="0" fontId="6" fillId="0" borderId="23" xfId="0" applyFont="1" applyBorder="1"/>
    <xf numFmtId="0" fontId="6" fillId="0" borderId="24" xfId="0" applyFont="1" applyBorder="1"/>
    <xf numFmtId="0" fontId="18" fillId="0" borderId="2" xfId="0" applyFont="1" applyBorder="1" applyAlignment="1">
      <alignment horizontal="right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tabSelected="1" topLeftCell="A114" workbookViewId="0">
      <selection activeCell="F130" sqref="F130"/>
    </sheetView>
  </sheetViews>
  <sheetFormatPr defaultColWidth="12.625" defaultRowHeight="15" customHeight="1"/>
  <cols>
    <col min="1" max="1" width="18.125" customWidth="1"/>
    <col min="2" max="2" width="11.25" customWidth="1"/>
    <col min="3" max="3" width="9.25" customWidth="1"/>
    <col min="4" max="4" width="10.25" customWidth="1"/>
    <col min="5" max="5" width="9.75" customWidth="1"/>
    <col min="6" max="6" width="9.625" customWidth="1"/>
    <col min="7" max="7" width="7.625" customWidth="1"/>
    <col min="8" max="8" width="8.125" customWidth="1"/>
    <col min="9" max="9" width="14.25" customWidth="1"/>
    <col min="10" max="11" width="13.625" customWidth="1"/>
    <col min="12" max="12" width="10.125" customWidth="1"/>
    <col min="13" max="13" width="14.75" customWidth="1"/>
    <col min="14" max="18" width="8" customWidth="1"/>
    <col min="19" max="26" width="7.625" customWidth="1"/>
  </cols>
  <sheetData>
    <row r="1" spans="1:26">
      <c r="A1" s="172" t="s">
        <v>0</v>
      </c>
      <c r="B1" s="173"/>
      <c r="C1" s="173"/>
      <c r="D1" s="173"/>
      <c r="E1" s="17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>
      <c r="A2" s="174" t="s">
        <v>1</v>
      </c>
      <c r="B2" s="173"/>
      <c r="C2" s="173"/>
      <c r="D2" s="173"/>
      <c r="E2" s="173"/>
      <c r="F2" s="3"/>
      <c r="G2" s="4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>
      <c r="A3" s="2"/>
      <c r="B3" s="175"/>
      <c r="C3" s="176"/>
      <c r="D3" s="17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162" t="s">
        <v>2</v>
      </c>
      <c r="B4" s="164"/>
      <c r="C4" s="164"/>
      <c r="D4" s="164"/>
      <c r="E4" s="160"/>
      <c r="F4" s="5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159" t="s">
        <v>3</v>
      </c>
      <c r="B5" s="160"/>
      <c r="C5" s="159" t="s">
        <v>4</v>
      </c>
      <c r="D5" s="164"/>
      <c r="E5" s="160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A6" s="159" t="s">
        <v>5</v>
      </c>
      <c r="B6" s="160"/>
      <c r="C6" s="159" t="s">
        <v>6</v>
      </c>
      <c r="D6" s="164"/>
      <c r="E6" s="160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159" t="s">
        <v>7</v>
      </c>
      <c r="B7" s="160"/>
      <c r="C7" s="159" t="s">
        <v>8</v>
      </c>
      <c r="D7" s="164"/>
      <c r="E7" s="160"/>
      <c r="F7" s="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159" t="s">
        <v>9</v>
      </c>
      <c r="B8" s="160"/>
      <c r="C8" s="159">
        <v>5143</v>
      </c>
      <c r="D8" s="164"/>
      <c r="E8" s="160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159" t="s">
        <v>10</v>
      </c>
      <c r="B9" s="160"/>
      <c r="C9" s="159" t="s">
        <v>11</v>
      </c>
      <c r="D9" s="164"/>
      <c r="E9" s="160"/>
      <c r="F9" s="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159" t="s">
        <v>12</v>
      </c>
      <c r="B10" s="160"/>
      <c r="C10" s="159" t="s">
        <v>13</v>
      </c>
      <c r="D10" s="164"/>
      <c r="E10" s="160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7" t="s">
        <v>14</v>
      </c>
      <c r="B11" s="8">
        <v>220</v>
      </c>
      <c r="C11" s="167">
        <v>1184.93</v>
      </c>
      <c r="D11" s="168"/>
      <c r="E11" s="169"/>
      <c r="F11" s="6"/>
      <c r="G11" s="2"/>
      <c r="H11" s="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6"/>
      <c r="B12" s="6"/>
      <c r="C12" s="10"/>
      <c r="D12" s="6"/>
      <c r="E12" s="6"/>
      <c r="F12" s="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159" t="s">
        <v>15</v>
      </c>
      <c r="B13" s="160"/>
      <c r="C13" s="11" t="s">
        <v>16</v>
      </c>
      <c r="D13" s="11" t="s">
        <v>17</v>
      </c>
      <c r="E13" s="11" t="s">
        <v>18</v>
      </c>
      <c r="F13" s="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170"/>
      <c r="B14" s="171"/>
      <c r="C14" s="133">
        <v>1</v>
      </c>
      <c r="D14" s="134">
        <v>18.2</v>
      </c>
      <c r="E14" s="135">
        <v>0.19</v>
      </c>
      <c r="F14" s="1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159" t="s">
        <v>19</v>
      </c>
      <c r="B15" s="160"/>
      <c r="C15" s="11" t="s">
        <v>16</v>
      </c>
      <c r="D15" s="11" t="s">
        <v>17</v>
      </c>
      <c r="E15" s="11" t="s">
        <v>18</v>
      </c>
      <c r="F15" s="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161"/>
      <c r="B16" s="160"/>
      <c r="C16" s="133">
        <v>2</v>
      </c>
      <c r="D16" s="136">
        <v>5.15</v>
      </c>
      <c r="E16" s="137">
        <v>0.06</v>
      </c>
      <c r="F16" s="16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14"/>
      <c r="B17" s="17"/>
      <c r="C17" s="12"/>
      <c r="D17" s="18"/>
      <c r="E17" s="15" t="s">
        <v>20</v>
      </c>
      <c r="F17" s="16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14"/>
      <c r="B18" s="17"/>
      <c r="C18" s="12"/>
      <c r="D18" s="18"/>
      <c r="E18" s="15">
        <v>0.5</v>
      </c>
      <c r="F18" s="1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159" t="s">
        <v>21</v>
      </c>
      <c r="B19" s="160"/>
      <c r="C19" s="12"/>
      <c r="D19" s="18">
        <v>15.62</v>
      </c>
      <c r="E19" s="12"/>
      <c r="F19" s="19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5"/>
      <c r="B20" s="5"/>
      <c r="C20" s="20"/>
      <c r="D20" s="20"/>
      <c r="E20" s="20"/>
      <c r="F20" s="2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162" t="s">
        <v>22</v>
      </c>
      <c r="B21" s="160"/>
      <c r="C21" s="21" t="s">
        <v>23</v>
      </c>
      <c r="D21" s="21" t="s">
        <v>24</v>
      </c>
      <c r="E21" s="11" t="s">
        <v>25</v>
      </c>
      <c r="F21" s="3"/>
      <c r="G21" s="2"/>
      <c r="H21" s="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2" t="s">
        <v>26</v>
      </c>
      <c r="B22" s="23">
        <v>12</v>
      </c>
      <c r="C22" s="24">
        <v>30</v>
      </c>
      <c r="D22" s="23">
        <v>0</v>
      </c>
      <c r="E22" s="12">
        <f>C22+D22</f>
        <v>30</v>
      </c>
      <c r="F22" s="19"/>
      <c r="G22" s="2"/>
      <c r="H22" s="2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163" t="s">
        <v>27</v>
      </c>
      <c r="B23" s="164"/>
      <c r="C23" s="160"/>
      <c r="D23" s="26"/>
      <c r="E23" s="26"/>
      <c r="F23" s="20"/>
      <c r="G23" s="2"/>
      <c r="H23" s="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6" t="s">
        <v>28</v>
      </c>
      <c r="B24" s="26"/>
      <c r="C24" s="149">
        <v>0.55730000000000002</v>
      </c>
      <c r="D24" s="26"/>
      <c r="E24" s="26"/>
      <c r="F24" s="20"/>
      <c r="G24" s="2"/>
      <c r="H24" s="2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2" t="s">
        <v>29</v>
      </c>
      <c r="B25" s="26"/>
      <c r="C25" s="149">
        <v>6.1899999999999997E-2</v>
      </c>
      <c r="D25" s="26"/>
      <c r="E25" s="26"/>
      <c r="F25" s="20"/>
      <c r="G25" s="2"/>
      <c r="H25" s="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59" t="s">
        <v>30</v>
      </c>
      <c r="B26" s="160"/>
      <c r="C26" s="149">
        <v>3.0800000000000001E-2</v>
      </c>
      <c r="D26" s="26"/>
      <c r="E26" s="26"/>
      <c r="F26" s="2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6" t="s">
        <v>31</v>
      </c>
      <c r="B27" s="26"/>
      <c r="C27" s="149">
        <f>(100%-(C24+C25+C26))</f>
        <v>0.35</v>
      </c>
      <c r="D27" s="26"/>
      <c r="E27" s="26"/>
      <c r="F27" s="20"/>
      <c r="G27" s="2"/>
      <c r="H27" s="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9"/>
      <c r="B28" s="30"/>
      <c r="C28" s="31"/>
      <c r="D28" s="30"/>
      <c r="E28" s="30"/>
      <c r="F28" s="2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165" t="s">
        <v>32</v>
      </c>
      <c r="B29" s="166"/>
      <c r="C29" s="166"/>
      <c r="D29" s="166"/>
      <c r="E29" s="166"/>
      <c r="F29" s="32"/>
      <c r="G29" s="2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78" t="s">
        <v>7</v>
      </c>
      <c r="B30" s="178" t="s">
        <v>33</v>
      </c>
      <c r="C30" s="178" t="s">
        <v>34</v>
      </c>
      <c r="D30" s="180">
        <v>12</v>
      </c>
      <c r="E30" s="181"/>
      <c r="F30" s="3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179"/>
      <c r="B31" s="179"/>
      <c r="C31" s="179"/>
      <c r="D31" s="34" t="s">
        <v>35</v>
      </c>
      <c r="E31" s="34" t="s">
        <v>36</v>
      </c>
      <c r="F31" s="3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35" t="s">
        <v>37</v>
      </c>
      <c r="B32" s="138">
        <v>1</v>
      </c>
      <c r="C32" s="138">
        <v>30</v>
      </c>
      <c r="D32" s="139">
        <v>0.69040000000000001</v>
      </c>
      <c r="E32" s="140">
        <v>20.712299999999999</v>
      </c>
      <c r="F32" s="36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37" t="s">
        <v>38</v>
      </c>
      <c r="B33" s="138">
        <v>1</v>
      </c>
      <c r="C33" s="138">
        <v>1</v>
      </c>
      <c r="D33" s="139">
        <v>1</v>
      </c>
      <c r="E33" s="141">
        <v>1</v>
      </c>
      <c r="F33" s="38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37" t="s">
        <v>39</v>
      </c>
      <c r="B34" s="138">
        <v>0.16420000000000001</v>
      </c>
      <c r="C34" s="138">
        <v>15</v>
      </c>
      <c r="D34" s="139">
        <v>0.69040000000000001</v>
      </c>
      <c r="E34" s="141">
        <v>1.7</v>
      </c>
      <c r="F34" s="38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37" t="s">
        <v>40</v>
      </c>
      <c r="B35" s="138">
        <v>1</v>
      </c>
      <c r="C35" s="138">
        <v>5</v>
      </c>
      <c r="D35" s="139">
        <v>0.69040000000000001</v>
      </c>
      <c r="E35" s="140">
        <v>3.4521000000000002</v>
      </c>
      <c r="F35" s="3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37" t="s">
        <v>41</v>
      </c>
      <c r="B36" s="138">
        <v>0.15310000000000001</v>
      </c>
      <c r="C36" s="138">
        <v>2</v>
      </c>
      <c r="D36" s="139">
        <v>1</v>
      </c>
      <c r="E36" s="140">
        <v>0.30630000000000002</v>
      </c>
      <c r="F36" s="36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37" t="s">
        <v>42</v>
      </c>
      <c r="B37" s="138">
        <v>3.0099999999999998E-2</v>
      </c>
      <c r="C37" s="138">
        <v>2</v>
      </c>
      <c r="D37" s="139">
        <v>0.69040000000000001</v>
      </c>
      <c r="E37" s="140">
        <v>4.1500000000000002E-2</v>
      </c>
      <c r="F37" s="36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37" t="s">
        <v>43</v>
      </c>
      <c r="B38" s="138">
        <v>1.6299999999999999E-2</v>
      </c>
      <c r="C38" s="138">
        <v>3</v>
      </c>
      <c r="D38" s="139">
        <v>1</v>
      </c>
      <c r="E38" s="140">
        <v>4.8899999999999999E-2</v>
      </c>
      <c r="F38" s="36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37" t="s">
        <v>44</v>
      </c>
      <c r="B39" s="138">
        <v>0.02</v>
      </c>
      <c r="C39" s="138">
        <v>1</v>
      </c>
      <c r="D39" s="139">
        <v>1</v>
      </c>
      <c r="E39" s="141">
        <v>0.02</v>
      </c>
      <c r="F39" s="38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39" t="s">
        <v>45</v>
      </c>
      <c r="B40" s="142">
        <v>4.0000000000000001E-3</v>
      </c>
      <c r="C40" s="142">
        <v>1</v>
      </c>
      <c r="D40" s="143">
        <v>1</v>
      </c>
      <c r="E40" s="144">
        <v>4.0000000000000001E-3</v>
      </c>
      <c r="F40" s="38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40" t="s">
        <v>46</v>
      </c>
      <c r="B41" s="145">
        <v>4.2000000000000003E-2</v>
      </c>
      <c r="C41" s="145">
        <v>20</v>
      </c>
      <c r="D41" s="146">
        <v>0.69040000000000001</v>
      </c>
      <c r="E41" s="147">
        <v>0.06</v>
      </c>
      <c r="F41" s="38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37" t="s">
        <v>47</v>
      </c>
      <c r="B42" s="138">
        <v>3.8E-3</v>
      </c>
      <c r="C42" s="138">
        <v>180</v>
      </c>
      <c r="D42" s="139">
        <v>0.69040000000000001</v>
      </c>
      <c r="E42" s="141">
        <v>3.282</v>
      </c>
      <c r="F42" s="38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39" t="s">
        <v>48</v>
      </c>
      <c r="B43" s="142">
        <v>2.9999999999999997E-4</v>
      </c>
      <c r="C43" s="142">
        <v>6</v>
      </c>
      <c r="D43" s="143">
        <v>1</v>
      </c>
      <c r="E43" s="148">
        <v>1.32E-2</v>
      </c>
      <c r="F43" s="36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182" t="s">
        <v>49</v>
      </c>
      <c r="B44" s="164"/>
      <c r="C44" s="164"/>
      <c r="D44" s="160"/>
      <c r="E44" s="41">
        <f>SUM(E32:E43)</f>
        <v>30.6403</v>
      </c>
      <c r="F44" s="4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42"/>
      <c r="B45" s="43"/>
      <c r="C45" s="43"/>
      <c r="D45" s="43"/>
      <c r="E45" s="4"/>
      <c r="F45" s="4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183" t="s">
        <v>50</v>
      </c>
      <c r="B46" s="164"/>
      <c r="C46" s="160"/>
      <c r="D46" s="44">
        <v>12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184" t="s">
        <v>51</v>
      </c>
      <c r="B47" s="164"/>
      <c r="C47" s="160"/>
      <c r="D47" s="45">
        <v>252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159" t="s">
        <v>52</v>
      </c>
      <c r="B48" s="164"/>
      <c r="C48" s="160"/>
      <c r="D48" s="45">
        <v>21</v>
      </c>
      <c r="E48" s="2"/>
      <c r="F48" s="2"/>
      <c r="G48" s="2"/>
      <c r="H48" s="2"/>
      <c r="I48" s="177"/>
      <c r="J48" s="173"/>
      <c r="K48" s="173"/>
      <c r="L48" s="17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159" t="s">
        <v>53</v>
      </c>
      <c r="B49" s="164"/>
      <c r="C49" s="160"/>
      <c r="D49" s="46">
        <v>200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185" t="s">
        <v>54</v>
      </c>
      <c r="B51" s="164"/>
      <c r="C51" s="164"/>
      <c r="D51" s="164"/>
      <c r="E51" s="160"/>
      <c r="F51" s="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49"/>
      <c r="B52" s="49"/>
      <c r="C52" s="49"/>
      <c r="D52" s="49"/>
      <c r="E52" s="49"/>
      <c r="F52" s="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186" t="s">
        <v>55</v>
      </c>
      <c r="B53" s="164"/>
      <c r="C53" s="164"/>
      <c r="D53" s="164"/>
      <c r="E53" s="160"/>
      <c r="F53" s="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48"/>
      <c r="B54" s="50">
        <v>200</v>
      </c>
      <c r="C54" s="51" t="s">
        <v>56</v>
      </c>
      <c r="D54" s="11" t="s">
        <v>57</v>
      </c>
      <c r="E54" s="11" t="s">
        <v>58</v>
      </c>
      <c r="F54" s="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187" t="s">
        <v>59</v>
      </c>
      <c r="B55" s="164"/>
      <c r="C55" s="160"/>
      <c r="D55" s="26"/>
      <c r="E55" s="52">
        <f>(C11/B11)*B54</f>
        <v>1077.2090909090909</v>
      </c>
      <c r="F55" s="5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182" t="s">
        <v>60</v>
      </c>
      <c r="B56" s="164"/>
      <c r="C56" s="164"/>
      <c r="D56" s="160"/>
      <c r="E56" s="54">
        <f>SUM(E55)</f>
        <v>1077.2090909090909</v>
      </c>
      <c r="F56" s="55"/>
      <c r="G56" s="10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185" t="s">
        <v>61</v>
      </c>
      <c r="B58" s="164"/>
      <c r="C58" s="164"/>
      <c r="D58" s="164"/>
      <c r="E58" s="160"/>
      <c r="F58" s="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162" t="s">
        <v>62</v>
      </c>
      <c r="B59" s="164"/>
      <c r="C59" s="164"/>
      <c r="D59" s="164"/>
      <c r="E59" s="160"/>
      <c r="F59" s="5"/>
      <c r="G59" s="2"/>
      <c r="H59" s="56"/>
      <c r="I59" s="56"/>
      <c r="J59" s="9"/>
      <c r="K59" s="56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185"/>
      <c r="B60" s="164"/>
      <c r="C60" s="160"/>
      <c r="D60" s="11" t="s">
        <v>57</v>
      </c>
      <c r="E60" s="11" t="s">
        <v>58</v>
      </c>
      <c r="F60" s="3"/>
      <c r="G60" s="2"/>
      <c r="H60" s="9"/>
      <c r="I60" s="9"/>
      <c r="J60" s="57"/>
      <c r="K60" s="2"/>
      <c r="L60" s="2"/>
      <c r="M60" s="56"/>
      <c r="N60" s="2"/>
      <c r="O60" s="2"/>
      <c r="P60" s="2"/>
      <c r="Q60" s="2"/>
      <c r="R60" s="57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163" t="s">
        <v>63</v>
      </c>
      <c r="B61" s="164"/>
      <c r="C61" s="160"/>
      <c r="D61" s="27">
        <f>1/12</f>
        <v>8.3333333333333329E-2</v>
      </c>
      <c r="E61" s="52">
        <f>E56*D61</f>
        <v>89.767424242424241</v>
      </c>
      <c r="F61" s="5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159" t="s">
        <v>64</v>
      </c>
      <c r="B62" s="164"/>
      <c r="C62" s="160"/>
      <c r="D62" s="27">
        <v>0.33329999999999999</v>
      </c>
      <c r="E62" s="52">
        <f>(E56*D62)/12</f>
        <v>29.919482500000001</v>
      </c>
      <c r="F62" s="5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182" t="s">
        <v>49</v>
      </c>
      <c r="B63" s="164"/>
      <c r="C63" s="164"/>
      <c r="D63" s="160"/>
      <c r="E63" s="54">
        <f>SUM(E61:E62)</f>
        <v>119.68690674242424</v>
      </c>
      <c r="F63" s="55"/>
      <c r="G63" s="2"/>
      <c r="H63" s="2"/>
      <c r="I63" s="2"/>
      <c r="J63" s="2"/>
      <c r="K63" s="2"/>
      <c r="L63" s="57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0"/>
      <c r="B64" s="20"/>
      <c r="C64" s="20"/>
      <c r="D64" s="20"/>
      <c r="E64" s="20"/>
      <c r="F64" s="20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162" t="s">
        <v>65</v>
      </c>
      <c r="B65" s="164"/>
      <c r="C65" s="164"/>
      <c r="D65" s="164"/>
      <c r="E65" s="160"/>
      <c r="F65" s="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159" t="s">
        <v>66</v>
      </c>
      <c r="B66" s="160"/>
      <c r="C66" s="52">
        <f>E56+E63</f>
        <v>1196.8959976515152</v>
      </c>
      <c r="D66" s="11" t="s">
        <v>57</v>
      </c>
      <c r="E66" s="11" t="s">
        <v>58</v>
      </c>
      <c r="F66" s="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59" t="s">
        <v>67</v>
      </c>
      <c r="B67" s="164"/>
      <c r="C67" s="160"/>
      <c r="D67" s="149">
        <v>0.2</v>
      </c>
      <c r="E67" s="58">
        <f>C66*D67</f>
        <v>239.37919953030305</v>
      </c>
      <c r="F67" s="59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159" t="s">
        <v>68</v>
      </c>
      <c r="B68" s="164"/>
      <c r="C68" s="160"/>
      <c r="D68" s="149">
        <v>2.5000000000000001E-2</v>
      </c>
      <c r="E68" s="58"/>
      <c r="F68" s="59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159" t="s">
        <v>69</v>
      </c>
      <c r="B69" s="164"/>
      <c r="C69" s="160"/>
      <c r="D69" s="149">
        <v>0.03</v>
      </c>
      <c r="E69" s="58">
        <f>C66*D69</f>
        <v>35.906879929545454</v>
      </c>
      <c r="F69" s="59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159" t="s">
        <v>70</v>
      </c>
      <c r="B70" s="164"/>
      <c r="C70" s="160"/>
      <c r="D70" s="149">
        <v>1.4999999999999999E-2</v>
      </c>
      <c r="E70" s="58"/>
      <c r="F70" s="59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159" t="s">
        <v>71</v>
      </c>
      <c r="B71" s="164"/>
      <c r="C71" s="160"/>
      <c r="D71" s="150">
        <v>0.01</v>
      </c>
      <c r="E71" s="58"/>
      <c r="F71" s="59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159" t="s">
        <v>72</v>
      </c>
      <c r="B72" s="164"/>
      <c r="C72" s="160"/>
      <c r="D72" s="150">
        <v>6.0000000000000001E-3</v>
      </c>
      <c r="E72" s="58"/>
      <c r="F72" s="59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159" t="s">
        <v>73</v>
      </c>
      <c r="B73" s="164"/>
      <c r="C73" s="160"/>
      <c r="D73" s="150">
        <v>2E-3</v>
      </c>
      <c r="E73" s="58"/>
      <c r="F73" s="59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182" t="s">
        <v>74</v>
      </c>
      <c r="B74" s="164"/>
      <c r="C74" s="160"/>
      <c r="D74" s="61">
        <f t="shared" ref="D74:E74" si="0">SUM(D67:D73)</f>
        <v>0.28800000000000003</v>
      </c>
      <c r="E74" s="62">
        <f t="shared" si="0"/>
        <v>275.28607945984851</v>
      </c>
      <c r="F74" s="6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159" t="s">
        <v>75</v>
      </c>
      <c r="B75" s="164"/>
      <c r="C75" s="160"/>
      <c r="D75" s="150">
        <v>0.08</v>
      </c>
      <c r="E75" s="58">
        <f>C66*D75</f>
        <v>95.751679812121225</v>
      </c>
      <c r="F75" s="59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182" t="s">
        <v>49</v>
      </c>
      <c r="B76" s="164"/>
      <c r="C76" s="160"/>
      <c r="D76" s="61">
        <f t="shared" ref="D76:E76" si="1">SUM(D74:D75)</f>
        <v>0.36800000000000005</v>
      </c>
      <c r="E76" s="62">
        <f t="shared" si="1"/>
        <v>371.03775927196972</v>
      </c>
      <c r="F76" s="6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0"/>
      <c r="B77" s="20"/>
      <c r="C77" s="20"/>
      <c r="D77" s="20"/>
      <c r="E77" s="20"/>
      <c r="F77" s="20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162" t="s">
        <v>76</v>
      </c>
      <c r="B78" s="164"/>
      <c r="C78" s="164"/>
      <c r="D78" s="164"/>
      <c r="E78" s="160"/>
      <c r="F78" s="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199"/>
      <c r="B79" s="164"/>
      <c r="C79" s="164"/>
      <c r="D79" s="160"/>
      <c r="E79" s="11" t="s">
        <v>58</v>
      </c>
      <c r="F79" s="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159" t="s">
        <v>77</v>
      </c>
      <c r="B80" s="164"/>
      <c r="C80" s="164"/>
      <c r="D80" s="160"/>
      <c r="E80" s="151">
        <f>((D16*C16)*D48)-(E11*E18)*E16</f>
        <v>216.3</v>
      </c>
      <c r="F80" s="6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159" t="s">
        <v>78</v>
      </c>
      <c r="B81" s="164"/>
      <c r="C81" s="164"/>
      <c r="D81" s="160"/>
      <c r="E81" s="64">
        <f>((C14*D14)*D48)-(((C14*D14)*D48)*E14)</f>
        <v>309.58199999999999</v>
      </c>
      <c r="F81" s="6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159" t="s">
        <v>79</v>
      </c>
      <c r="B82" s="164"/>
      <c r="C82" s="164"/>
      <c r="D82" s="160"/>
      <c r="E82" s="64">
        <f>D19</f>
        <v>15.62</v>
      </c>
      <c r="F82" s="6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159" t="s">
        <v>80</v>
      </c>
      <c r="B83" s="164"/>
      <c r="C83" s="164"/>
      <c r="D83" s="160"/>
      <c r="E83" s="64"/>
      <c r="F83" s="6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159" t="s">
        <v>81</v>
      </c>
      <c r="B84" s="164"/>
      <c r="C84" s="164"/>
      <c r="D84" s="160"/>
      <c r="E84" s="64"/>
      <c r="F84" s="6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182" t="s">
        <v>49</v>
      </c>
      <c r="B85" s="164"/>
      <c r="C85" s="164"/>
      <c r="D85" s="160"/>
      <c r="E85" s="66">
        <f>SUM(E80:E84)</f>
        <v>541.50200000000007</v>
      </c>
      <c r="F85" s="67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68"/>
      <c r="B86" s="68"/>
      <c r="C86" s="68"/>
      <c r="D86" s="68"/>
      <c r="E86" s="67"/>
      <c r="F86" s="67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185" t="s">
        <v>82</v>
      </c>
      <c r="B87" s="164"/>
      <c r="C87" s="164"/>
      <c r="D87" s="164"/>
      <c r="E87" s="160"/>
      <c r="F87" s="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185"/>
      <c r="B88" s="164"/>
      <c r="C88" s="164"/>
      <c r="D88" s="160"/>
      <c r="E88" s="11" t="s">
        <v>58</v>
      </c>
      <c r="F88" s="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59" t="s">
        <v>62</v>
      </c>
      <c r="B89" s="164"/>
      <c r="C89" s="164"/>
      <c r="D89" s="160"/>
      <c r="E89" s="69">
        <f>E63</f>
        <v>119.68690674242424</v>
      </c>
      <c r="F89" s="70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159" t="s">
        <v>83</v>
      </c>
      <c r="B90" s="164"/>
      <c r="C90" s="164"/>
      <c r="D90" s="160"/>
      <c r="E90" s="69">
        <f>E76</f>
        <v>371.03775927196972</v>
      </c>
      <c r="F90" s="70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159" t="s">
        <v>76</v>
      </c>
      <c r="B91" s="164"/>
      <c r="C91" s="164"/>
      <c r="D91" s="160"/>
      <c r="E91" s="69">
        <f>E85</f>
        <v>541.50200000000007</v>
      </c>
      <c r="F91" s="70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182" t="s">
        <v>84</v>
      </c>
      <c r="B92" s="164"/>
      <c r="C92" s="164"/>
      <c r="D92" s="160"/>
      <c r="E92" s="71">
        <f>SUM(E89:E91)</f>
        <v>1032.2266660143941</v>
      </c>
      <c r="F92" s="72"/>
      <c r="G92" s="25"/>
      <c r="H92" s="25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0"/>
      <c r="B93" s="20"/>
      <c r="C93" s="20"/>
      <c r="D93" s="20"/>
      <c r="E93" s="20"/>
      <c r="F93" s="20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185" t="s">
        <v>85</v>
      </c>
      <c r="B94" s="164"/>
      <c r="C94" s="164"/>
      <c r="D94" s="164"/>
      <c r="E94" s="160"/>
      <c r="F94" s="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48"/>
      <c r="B95" s="50"/>
      <c r="C95" s="50"/>
      <c r="D95" s="50"/>
      <c r="E95" s="73"/>
      <c r="F95" s="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190" t="s">
        <v>86</v>
      </c>
      <c r="B96" s="164"/>
      <c r="C96" s="160"/>
      <c r="D96" s="74" t="s">
        <v>57</v>
      </c>
      <c r="E96" s="75" t="s">
        <v>58</v>
      </c>
      <c r="F96" s="1"/>
      <c r="G96" s="2"/>
      <c r="H96" s="2"/>
      <c r="I96" s="76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159" t="s">
        <v>87</v>
      </c>
      <c r="B97" s="164"/>
      <c r="C97" s="160"/>
      <c r="D97" s="22"/>
      <c r="E97" s="77">
        <f>((E56+(E92-E74))/$D46)*$C24</f>
        <v>85.180967937540402</v>
      </c>
      <c r="F97" s="9"/>
      <c r="G97" s="25"/>
      <c r="H97" s="25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191" t="s">
        <v>88</v>
      </c>
      <c r="B98" s="164"/>
      <c r="C98" s="160"/>
      <c r="D98" s="78">
        <v>0.08</v>
      </c>
      <c r="E98" s="79">
        <f>E97*D98</f>
        <v>6.8144774350032327</v>
      </c>
      <c r="F98" s="9"/>
      <c r="G98" s="2"/>
      <c r="H98" s="2"/>
      <c r="I98" s="4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191" t="s">
        <v>89</v>
      </c>
      <c r="B99" s="164"/>
      <c r="C99" s="160"/>
      <c r="D99" s="78">
        <v>0.4</v>
      </c>
      <c r="E99" s="79">
        <f>(((((E56+E63)/C22)*E22)*D98)*D99)*C24</f>
        <v>21.344964463718068</v>
      </c>
      <c r="F99" s="9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192" t="s">
        <v>90</v>
      </c>
      <c r="B100" s="164"/>
      <c r="C100" s="160"/>
      <c r="D100" s="78"/>
      <c r="E100" s="80">
        <f>SUM(E97:E99)</f>
        <v>113.3404098362617</v>
      </c>
      <c r="F100" s="81"/>
      <c r="G100" s="2"/>
      <c r="H100" s="82"/>
      <c r="I100" s="4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83"/>
      <c r="B101" s="83"/>
      <c r="C101" s="83"/>
      <c r="D101" s="84"/>
      <c r="E101" s="85"/>
      <c r="F101" s="8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190" t="s">
        <v>91</v>
      </c>
      <c r="B102" s="164"/>
      <c r="C102" s="160"/>
      <c r="D102" s="78"/>
      <c r="E102" s="79"/>
      <c r="F102" s="9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159" t="s">
        <v>92</v>
      </c>
      <c r="B103" s="164"/>
      <c r="C103" s="160"/>
      <c r="D103" s="22"/>
      <c r="E103" s="79">
        <f>((((E56+E92)/C22)*E22)/B22)*C25</f>
        <v>10.881172779463643</v>
      </c>
      <c r="F103" s="9"/>
      <c r="G103" s="2"/>
      <c r="H103" s="2"/>
      <c r="I103" s="4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191" t="s">
        <v>93</v>
      </c>
      <c r="B104" s="164"/>
      <c r="C104" s="160"/>
      <c r="D104" s="60">
        <f>D76</f>
        <v>0.36800000000000005</v>
      </c>
      <c r="E104" s="79">
        <f>E103*D104</f>
        <v>4.0042715828426214</v>
      </c>
      <c r="F104" s="9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191" t="s">
        <v>94</v>
      </c>
      <c r="B105" s="164"/>
      <c r="C105" s="160"/>
      <c r="D105" s="22"/>
      <c r="E105" s="9">
        <f>(((((E56+E63)/C22)*E22)*D98)*D99)*C25</f>
        <v>2.3708115921481219</v>
      </c>
      <c r="F105" s="9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192" t="s">
        <v>95</v>
      </c>
      <c r="B106" s="164"/>
      <c r="C106" s="160"/>
      <c r="D106" s="22"/>
      <c r="E106" s="80">
        <f>SUM(E103:E105)</f>
        <v>17.256255954454385</v>
      </c>
      <c r="F106" s="8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83"/>
      <c r="B107" s="83"/>
      <c r="C107" s="83"/>
      <c r="D107" s="20"/>
      <c r="E107" s="85"/>
      <c r="F107" s="8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193" t="s">
        <v>96</v>
      </c>
      <c r="B108" s="164"/>
      <c r="C108" s="160"/>
      <c r="D108" s="26"/>
      <c r="E108" s="73" t="s">
        <v>58</v>
      </c>
      <c r="F108" s="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194" t="s">
        <v>97</v>
      </c>
      <c r="B109" s="164"/>
      <c r="C109" s="160"/>
      <c r="D109" s="26"/>
      <c r="E109" s="86">
        <f>-E63*C26</f>
        <v>-3.6863567276666669</v>
      </c>
      <c r="F109" s="87"/>
      <c r="G109" s="2"/>
      <c r="H109" s="88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195" t="s">
        <v>98</v>
      </c>
      <c r="B110" s="164"/>
      <c r="C110" s="160"/>
      <c r="D110" s="41"/>
      <c r="E110" s="90">
        <f>SUM(E109)</f>
        <v>-3.6863567276666669</v>
      </c>
      <c r="F110" s="9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89"/>
      <c r="B111" s="92"/>
      <c r="C111" s="93"/>
      <c r="D111" s="41"/>
      <c r="E111" s="90"/>
      <c r="F111" s="9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196" t="s">
        <v>99</v>
      </c>
      <c r="B112" s="164"/>
      <c r="C112" s="164"/>
      <c r="D112" s="160"/>
      <c r="E112" s="73" t="s">
        <v>58</v>
      </c>
      <c r="F112" s="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159" t="s">
        <v>86</v>
      </c>
      <c r="B113" s="164"/>
      <c r="C113" s="164"/>
      <c r="D113" s="160"/>
      <c r="E113" s="80">
        <f>E100</f>
        <v>113.3404098362617</v>
      </c>
      <c r="F113" s="8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159" t="s">
        <v>91</v>
      </c>
      <c r="B114" s="164"/>
      <c r="C114" s="164"/>
      <c r="D114" s="160"/>
      <c r="E114" s="80">
        <f>E106</f>
        <v>17.256255954454385</v>
      </c>
      <c r="F114" s="8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191" t="s">
        <v>96</v>
      </c>
      <c r="B115" s="164"/>
      <c r="C115" s="164"/>
      <c r="D115" s="160"/>
      <c r="E115" s="80">
        <f>E110</f>
        <v>-3.6863567276666669</v>
      </c>
      <c r="F115" s="9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182" t="s">
        <v>100</v>
      </c>
      <c r="B116" s="164"/>
      <c r="C116" s="160"/>
      <c r="D116" s="26"/>
      <c r="E116" s="94">
        <f>SUM(E113:E115)</f>
        <v>126.91030906304943</v>
      </c>
      <c r="F116" s="8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0"/>
      <c r="B117" s="20"/>
      <c r="C117" s="20"/>
      <c r="D117" s="20"/>
      <c r="E117" s="20"/>
      <c r="F117" s="20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185" t="s">
        <v>101</v>
      </c>
      <c r="B118" s="164"/>
      <c r="C118" s="164"/>
      <c r="D118" s="164"/>
      <c r="E118" s="160"/>
      <c r="F118" s="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97" t="s">
        <v>102</v>
      </c>
      <c r="B119" s="198"/>
      <c r="C119" s="198"/>
      <c r="D119" s="198"/>
      <c r="E119" s="171"/>
      <c r="F119" s="5"/>
      <c r="G119" s="2"/>
      <c r="H119" s="5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00" t="s">
        <v>103</v>
      </c>
      <c r="B120" s="164"/>
      <c r="C120" s="164"/>
      <c r="D120" s="164"/>
      <c r="E120" s="164"/>
      <c r="F120" s="2"/>
      <c r="G120" s="2"/>
      <c r="H120" s="25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" customHeight="1">
      <c r="A121" s="95" t="s">
        <v>7</v>
      </c>
      <c r="B121" s="201" t="s">
        <v>33</v>
      </c>
      <c r="C121" s="201" t="s">
        <v>34</v>
      </c>
      <c r="D121" s="203" t="s">
        <v>104</v>
      </c>
      <c r="E121" s="16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96">
        <f>(E56+E92+E100)/D48</f>
        <v>105.84648413141652</v>
      </c>
      <c r="B122" s="202"/>
      <c r="C122" s="202"/>
      <c r="D122" s="95" t="s">
        <v>35</v>
      </c>
      <c r="E122" s="95" t="s">
        <v>36</v>
      </c>
      <c r="F122" s="97" t="s">
        <v>105</v>
      </c>
      <c r="G122" s="2"/>
      <c r="H122" s="2"/>
      <c r="I122" s="25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98" t="s">
        <v>37</v>
      </c>
      <c r="B123" s="152">
        <v>1</v>
      </c>
      <c r="C123" s="153">
        <v>15</v>
      </c>
      <c r="D123" s="154">
        <v>0.69040000000000001</v>
      </c>
      <c r="E123" s="155">
        <f t="shared" ref="E123:E134" si="2">(B123*C123)*D123</f>
        <v>10.356</v>
      </c>
      <c r="F123" s="156">
        <f>(A122*E123)/12</f>
        <v>91.345515805412447</v>
      </c>
      <c r="G123" s="2"/>
      <c r="H123" s="2"/>
      <c r="I123" s="99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" customHeight="1">
      <c r="A124" s="100" t="s">
        <v>38</v>
      </c>
      <c r="B124" s="152">
        <v>1</v>
      </c>
      <c r="C124" s="153">
        <v>1</v>
      </c>
      <c r="D124" s="154">
        <v>1</v>
      </c>
      <c r="E124" s="155">
        <f t="shared" si="2"/>
        <v>1</v>
      </c>
      <c r="F124" s="156">
        <f>(A122*E124)/12</f>
        <v>8.8205403442847103</v>
      </c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100" t="s">
        <v>39</v>
      </c>
      <c r="B125" s="153">
        <v>0.16420000000000001</v>
      </c>
      <c r="C125" s="153">
        <v>15</v>
      </c>
      <c r="D125" s="154">
        <v>0.69040000000000001</v>
      </c>
      <c r="E125" s="155">
        <f t="shared" si="2"/>
        <v>1.7004552000000002</v>
      </c>
      <c r="F125" s="156">
        <f>(A122*E125)/12</f>
        <v>14.998933695248725</v>
      </c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100" t="s">
        <v>40</v>
      </c>
      <c r="B126" s="152">
        <v>1</v>
      </c>
      <c r="C126" s="153">
        <v>5</v>
      </c>
      <c r="D126" s="154">
        <v>0.69040000000000001</v>
      </c>
      <c r="E126" s="155">
        <f t="shared" si="2"/>
        <v>3.452</v>
      </c>
      <c r="F126" s="156">
        <f>(A122*E126)/12</f>
        <v>30.448505268470814</v>
      </c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100" t="s">
        <v>41</v>
      </c>
      <c r="B127" s="153">
        <v>0.15310000000000001</v>
      </c>
      <c r="C127" s="153">
        <v>2</v>
      </c>
      <c r="D127" s="154">
        <v>1</v>
      </c>
      <c r="E127" s="155">
        <f t="shared" si="2"/>
        <v>0.30620000000000003</v>
      </c>
      <c r="F127" s="156">
        <f>(A122*E127)/12</f>
        <v>2.7008494534199783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00" t="s">
        <v>42</v>
      </c>
      <c r="B128" s="153">
        <v>3.0099999999999998E-2</v>
      </c>
      <c r="C128" s="153">
        <v>2</v>
      </c>
      <c r="D128" s="154">
        <v>0.69040000000000001</v>
      </c>
      <c r="E128" s="155">
        <f t="shared" si="2"/>
        <v>4.1562080000000001E-2</v>
      </c>
      <c r="F128" s="156">
        <f>(A122*E128)/12</f>
        <v>0.36660000343238863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100" t="s">
        <v>43</v>
      </c>
      <c r="B129" s="153">
        <v>1.6299999999999999E-2</v>
      </c>
      <c r="C129" s="153">
        <v>3</v>
      </c>
      <c r="D129" s="154">
        <v>1</v>
      </c>
      <c r="E129" s="155">
        <f t="shared" si="2"/>
        <v>4.8899999999999999E-2</v>
      </c>
      <c r="F129" s="156">
        <f>(A122*E129)/12</f>
        <v>0.43132442283552225</v>
      </c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100" t="s">
        <v>44</v>
      </c>
      <c r="B130" s="152">
        <v>0.02</v>
      </c>
      <c r="C130" s="153">
        <v>1</v>
      </c>
      <c r="D130" s="154">
        <v>1</v>
      </c>
      <c r="E130" s="155">
        <f t="shared" si="2"/>
        <v>0.02</v>
      </c>
      <c r="F130" s="156">
        <f>(A122*E130)/12</f>
        <v>0.17641080688569422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100" t="s">
        <v>45</v>
      </c>
      <c r="B131" s="152">
        <v>4.0000000000000001E-3</v>
      </c>
      <c r="C131" s="153">
        <v>1</v>
      </c>
      <c r="D131" s="154">
        <v>1</v>
      </c>
      <c r="E131" s="155">
        <f t="shared" si="2"/>
        <v>4.0000000000000001E-3</v>
      </c>
      <c r="F131" s="156">
        <f>(A122*E131)/12</f>
        <v>3.528216137713884E-2</v>
      </c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100" t="s">
        <v>46</v>
      </c>
      <c r="B132" s="152">
        <v>4.2000000000000003E-2</v>
      </c>
      <c r="C132" s="153">
        <v>20</v>
      </c>
      <c r="D132" s="154">
        <v>0.69040000000000001</v>
      </c>
      <c r="E132" s="155">
        <f t="shared" si="2"/>
        <v>0.57993600000000012</v>
      </c>
      <c r="F132" s="156">
        <f>(A122*E132)/12</f>
        <v>5.1153488851030984</v>
      </c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100" t="s">
        <v>47</v>
      </c>
      <c r="B133" s="153">
        <v>3.8E-3</v>
      </c>
      <c r="C133" s="153">
        <v>180</v>
      </c>
      <c r="D133" s="154">
        <v>0.69040000000000001</v>
      </c>
      <c r="E133" s="155">
        <f t="shared" si="2"/>
        <v>0.47223360000000003</v>
      </c>
      <c r="F133" s="156">
        <f>(A122*E133)/12</f>
        <v>4.1653555207268083</v>
      </c>
      <c r="G133" s="2"/>
      <c r="H133" s="101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100" t="s">
        <v>48</v>
      </c>
      <c r="B134" s="153">
        <v>2.9999999999999997E-4</v>
      </c>
      <c r="C134" s="153">
        <v>6</v>
      </c>
      <c r="D134" s="154">
        <v>1</v>
      </c>
      <c r="E134" s="155">
        <f t="shared" si="2"/>
        <v>1.8E-3</v>
      </c>
      <c r="F134" s="156">
        <f>(A122*E134)/12</f>
        <v>1.5876972619712475E-2</v>
      </c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04" t="s">
        <v>49</v>
      </c>
      <c r="B135" s="164"/>
      <c r="C135" s="164"/>
      <c r="D135" s="160"/>
      <c r="E135" s="102">
        <f t="shared" ref="E135:F135" si="3">SUM(E123:E134)</f>
        <v>17.983086879999998</v>
      </c>
      <c r="F135" s="103">
        <f t="shared" si="3"/>
        <v>158.620543339817</v>
      </c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188" t="s">
        <v>106</v>
      </c>
      <c r="B136" s="164"/>
      <c r="C136" s="164"/>
      <c r="D136" s="164"/>
      <c r="E136" s="160"/>
      <c r="F136" s="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189" t="s">
        <v>107</v>
      </c>
      <c r="B137" s="164"/>
      <c r="C137" s="164"/>
      <c r="D137" s="160"/>
      <c r="E137" s="157">
        <f>'MÓDULO 5 - INSUMOS DIVERSOS'!E56</f>
        <v>302.30332250000004</v>
      </c>
      <c r="F137" s="72"/>
      <c r="G137" s="2"/>
      <c r="H137" s="2"/>
      <c r="I137" s="104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68"/>
      <c r="B138" s="68"/>
      <c r="C138" s="68"/>
      <c r="D138" s="68"/>
      <c r="E138" s="72"/>
      <c r="F138" s="72"/>
      <c r="G138" s="2"/>
      <c r="H138" s="2"/>
      <c r="I138" s="104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68"/>
      <c r="B139" s="68"/>
      <c r="C139" s="68"/>
      <c r="D139" s="68"/>
      <c r="E139" s="20"/>
      <c r="F139" s="20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185" t="s">
        <v>108</v>
      </c>
      <c r="B140" s="164"/>
      <c r="C140" s="164"/>
      <c r="D140" s="160"/>
      <c r="E140" s="11" t="s">
        <v>58</v>
      </c>
      <c r="F140" s="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159" t="s">
        <v>109</v>
      </c>
      <c r="B141" s="164"/>
      <c r="C141" s="164"/>
      <c r="D141" s="160"/>
      <c r="E141" s="105">
        <f>E56</f>
        <v>1077.2090909090909</v>
      </c>
      <c r="F141" s="10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159" t="s">
        <v>110</v>
      </c>
      <c r="B142" s="164"/>
      <c r="C142" s="164"/>
      <c r="D142" s="160"/>
      <c r="E142" s="105">
        <f>E92</f>
        <v>1032.2266660143941</v>
      </c>
      <c r="F142" s="10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159" t="s">
        <v>111</v>
      </c>
      <c r="B143" s="164"/>
      <c r="C143" s="164"/>
      <c r="D143" s="160"/>
      <c r="E143" s="105">
        <f>E116</f>
        <v>126.91030906304943</v>
      </c>
      <c r="F143" s="106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159" t="s">
        <v>112</v>
      </c>
      <c r="B144" s="164"/>
      <c r="C144" s="164"/>
      <c r="D144" s="160"/>
      <c r="E144" s="105">
        <f>F135</f>
        <v>158.620543339817</v>
      </c>
      <c r="F144" s="106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159" t="s">
        <v>113</v>
      </c>
      <c r="B145" s="164"/>
      <c r="C145" s="164"/>
      <c r="D145" s="160"/>
      <c r="E145" s="105">
        <f>E137</f>
        <v>302.30332250000004</v>
      </c>
      <c r="F145" s="106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182" t="s">
        <v>107</v>
      </c>
      <c r="B146" s="164"/>
      <c r="C146" s="164"/>
      <c r="D146" s="160"/>
      <c r="E146" s="71">
        <f>SUM(E141:E145)</f>
        <v>2697.2699318263512</v>
      </c>
      <c r="F146" s="7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185" t="s">
        <v>114</v>
      </c>
      <c r="B148" s="164"/>
      <c r="C148" s="164"/>
      <c r="D148" s="164"/>
      <c r="E148" s="160"/>
      <c r="F148" s="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163"/>
      <c r="B149" s="160"/>
      <c r="C149" s="11" t="s">
        <v>115</v>
      </c>
      <c r="D149" s="11" t="s">
        <v>116</v>
      </c>
      <c r="E149" s="11" t="s">
        <v>58</v>
      </c>
      <c r="F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159" t="s">
        <v>117</v>
      </c>
      <c r="B150" s="160"/>
      <c r="C150" s="52">
        <f>E146</f>
        <v>2697.2699318263512</v>
      </c>
      <c r="D150" s="158">
        <v>0.1</v>
      </c>
      <c r="E150" s="52">
        <f t="shared" ref="E150:E151" si="4">C150*D150</f>
        <v>269.72699318263511</v>
      </c>
      <c r="F150" s="5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59" t="s">
        <v>118</v>
      </c>
      <c r="B151" s="160"/>
      <c r="C151" s="52">
        <f>E146+E150</f>
        <v>2966.9969250089862</v>
      </c>
      <c r="D151" s="158">
        <v>0.1</v>
      </c>
      <c r="E151" s="52">
        <f t="shared" si="4"/>
        <v>296.69969250089861</v>
      </c>
      <c r="F151" s="5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14"/>
      <c r="B152" s="107"/>
      <c r="C152" s="107"/>
      <c r="D152" s="107"/>
      <c r="E152" s="108"/>
      <c r="F152" s="5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162" t="s">
        <v>119</v>
      </c>
      <c r="B153" s="164"/>
      <c r="C153" s="164"/>
      <c r="D153" s="164"/>
      <c r="E153" s="160"/>
      <c r="F153" s="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159" t="s">
        <v>120</v>
      </c>
      <c r="B154" s="160"/>
      <c r="C154" s="105">
        <f>(C151+E151)/((100-6.65)/100)</f>
        <v>3496.193484209839</v>
      </c>
      <c r="D154" s="149">
        <v>6.4999999999999997E-3</v>
      </c>
      <c r="E154" s="109">
        <f t="shared" ref="E154:E156" si="5">C154*D154</f>
        <v>22.725257647363954</v>
      </c>
      <c r="F154" s="110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159" t="s">
        <v>121</v>
      </c>
      <c r="B155" s="160"/>
      <c r="C155" s="105">
        <f>(C151+E151)/((100-6.65)/100)</f>
        <v>3496.193484209839</v>
      </c>
      <c r="D155" s="149">
        <v>0.03</v>
      </c>
      <c r="E155" s="109">
        <f t="shared" si="5"/>
        <v>104.88580452629516</v>
      </c>
      <c r="F155" s="110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159" t="s">
        <v>122</v>
      </c>
      <c r="B156" s="160"/>
      <c r="C156" s="105">
        <f>(C151+E151)/((100-6.65)/100)</f>
        <v>3496.193484209839</v>
      </c>
      <c r="D156" s="149">
        <v>0.03</v>
      </c>
      <c r="E156" s="109">
        <f t="shared" si="5"/>
        <v>104.88580452629516</v>
      </c>
      <c r="F156" s="110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182" t="s">
        <v>123</v>
      </c>
      <c r="B157" s="164"/>
      <c r="C157" s="160"/>
      <c r="D157" s="61">
        <f t="shared" ref="D157:E157" si="6">SUM(D154:D156)</f>
        <v>6.6500000000000004E-2</v>
      </c>
      <c r="E157" s="71">
        <f t="shared" si="6"/>
        <v>232.4968666999543</v>
      </c>
      <c r="F157" s="7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182" t="s">
        <v>124</v>
      </c>
      <c r="B158" s="164"/>
      <c r="C158" s="164"/>
      <c r="D158" s="111">
        <f t="shared" ref="D158:E158" si="7">D150+D151+D157</f>
        <v>0.26650000000000001</v>
      </c>
      <c r="E158" s="62">
        <f t="shared" si="7"/>
        <v>798.92355238348796</v>
      </c>
      <c r="F158" s="6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185" t="s">
        <v>125</v>
      </c>
      <c r="B160" s="164"/>
      <c r="C160" s="164"/>
      <c r="D160" s="164"/>
      <c r="E160" s="73" t="s">
        <v>58</v>
      </c>
      <c r="F160" s="3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159" t="s">
        <v>109</v>
      </c>
      <c r="B161" s="164"/>
      <c r="C161" s="164"/>
      <c r="D161" s="160"/>
      <c r="E161" s="105">
        <f>E56</f>
        <v>1077.2090909090909</v>
      </c>
      <c r="F161" s="106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159" t="s">
        <v>110</v>
      </c>
      <c r="B162" s="164"/>
      <c r="C162" s="164"/>
      <c r="D162" s="160"/>
      <c r="E162" s="105">
        <f>E92</f>
        <v>1032.2266660143941</v>
      </c>
      <c r="F162" s="106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59" t="s">
        <v>111</v>
      </c>
      <c r="B163" s="164"/>
      <c r="C163" s="164"/>
      <c r="D163" s="160"/>
      <c r="E163" s="105">
        <f>E116</f>
        <v>126.91030906304943</v>
      </c>
      <c r="F163" s="106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159" t="s">
        <v>112</v>
      </c>
      <c r="B164" s="164"/>
      <c r="C164" s="164"/>
      <c r="D164" s="160"/>
      <c r="E164" s="69">
        <f t="shared" ref="E164:E165" si="8">E144</f>
        <v>158.620543339817</v>
      </c>
      <c r="F164" s="70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159" t="s">
        <v>113</v>
      </c>
      <c r="B165" s="164"/>
      <c r="C165" s="164"/>
      <c r="D165" s="160"/>
      <c r="E165" s="105">
        <f t="shared" si="8"/>
        <v>302.30332250000004</v>
      </c>
      <c r="F165" s="106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159" t="s">
        <v>126</v>
      </c>
      <c r="B166" s="164"/>
      <c r="C166" s="164"/>
      <c r="D166" s="160"/>
      <c r="E166" s="112">
        <f>E158</f>
        <v>798.92355238348796</v>
      </c>
      <c r="F166" s="11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05" t="s">
        <v>127</v>
      </c>
      <c r="B167" s="164"/>
      <c r="C167" s="164"/>
      <c r="D167" s="160"/>
      <c r="E167" s="114">
        <f>SUM(E161:E166)</f>
        <v>3496.193484209839</v>
      </c>
      <c r="F167" s="115"/>
      <c r="G167" s="47"/>
      <c r="H167" s="8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 spans="1:26" ht="15.75" customHeight="1">
      <c r="A168" s="116"/>
      <c r="B168" s="116"/>
      <c r="C168" s="116"/>
      <c r="D168" s="116"/>
      <c r="E168" s="115"/>
      <c r="F168" s="115"/>
      <c r="G168" s="47"/>
      <c r="H168" s="8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 spans="1:26" ht="15.75" customHeight="1">
      <c r="A169" s="117" t="s">
        <v>128</v>
      </c>
      <c r="B169" s="118"/>
      <c r="C169" s="118"/>
      <c r="D169" s="118"/>
      <c r="E169" s="119">
        <f>E167/B54</f>
        <v>17.480967421049193</v>
      </c>
      <c r="F169" s="120"/>
      <c r="G169" s="121"/>
      <c r="H169" s="9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sheetProtection password="EE98" sheet="1" objects="1" scenarios="1" selectLockedCells="1"/>
  <mergeCells count="125">
    <mergeCell ref="A166:D166"/>
    <mergeCell ref="A167:D167"/>
    <mergeCell ref="A154:B154"/>
    <mergeCell ref="A155:B155"/>
    <mergeCell ref="A156:B156"/>
    <mergeCell ref="A157:C157"/>
    <mergeCell ref="A158:C158"/>
    <mergeCell ref="A160:D160"/>
    <mergeCell ref="A161:D161"/>
    <mergeCell ref="A162:D162"/>
    <mergeCell ref="A163:D163"/>
    <mergeCell ref="A164:D164"/>
    <mergeCell ref="A165:D165"/>
    <mergeCell ref="A151:B151"/>
    <mergeCell ref="A153:E153"/>
    <mergeCell ref="A146:D146"/>
    <mergeCell ref="A148:E148"/>
    <mergeCell ref="A149:B149"/>
    <mergeCell ref="A150:B150"/>
    <mergeCell ref="A75:C75"/>
    <mergeCell ref="A76:C76"/>
    <mergeCell ref="A78:E78"/>
    <mergeCell ref="A79:D79"/>
    <mergeCell ref="A80:D80"/>
    <mergeCell ref="A81:D81"/>
    <mergeCell ref="A82:D82"/>
    <mergeCell ref="A83:D83"/>
    <mergeCell ref="A84:D84"/>
    <mergeCell ref="A85:D85"/>
    <mergeCell ref="A87:E87"/>
    <mergeCell ref="A88:D88"/>
    <mergeCell ref="A89:D89"/>
    <mergeCell ref="A90:D90"/>
    <mergeCell ref="A91:D91"/>
    <mergeCell ref="A92:D92"/>
    <mergeCell ref="A94:E94"/>
    <mergeCell ref="A96:C96"/>
    <mergeCell ref="A97:C97"/>
    <mergeCell ref="A98:C98"/>
    <mergeCell ref="A99:C99"/>
    <mergeCell ref="A100:C100"/>
    <mergeCell ref="A141:D141"/>
    <mergeCell ref="A142:D142"/>
    <mergeCell ref="A143:D143"/>
    <mergeCell ref="A144:D144"/>
    <mergeCell ref="A145:D145"/>
    <mergeCell ref="A120:E120"/>
    <mergeCell ref="B121:B122"/>
    <mergeCell ref="C121:C122"/>
    <mergeCell ref="D121:E121"/>
    <mergeCell ref="A135:D135"/>
    <mergeCell ref="A69:C69"/>
    <mergeCell ref="A70:C70"/>
    <mergeCell ref="A71:C71"/>
    <mergeCell ref="A72:C72"/>
    <mergeCell ref="A73:C73"/>
    <mergeCell ref="A74:C74"/>
    <mergeCell ref="A136:E136"/>
    <mergeCell ref="A137:D137"/>
    <mergeCell ref="A140:D140"/>
    <mergeCell ref="A102:C102"/>
    <mergeCell ref="A103:C103"/>
    <mergeCell ref="A104:C104"/>
    <mergeCell ref="A105:C105"/>
    <mergeCell ref="A106:C106"/>
    <mergeCell ref="A108:C108"/>
    <mergeCell ref="A109:C109"/>
    <mergeCell ref="A110:C110"/>
    <mergeCell ref="A112:D112"/>
    <mergeCell ref="A113:D113"/>
    <mergeCell ref="A114:D114"/>
    <mergeCell ref="A115:D115"/>
    <mergeCell ref="A116:C116"/>
    <mergeCell ref="A118:E118"/>
    <mergeCell ref="A119:E119"/>
    <mergeCell ref="I48:L48"/>
    <mergeCell ref="A30:A31"/>
    <mergeCell ref="B30:B31"/>
    <mergeCell ref="C30:C31"/>
    <mergeCell ref="D30:E30"/>
    <mergeCell ref="A44:D44"/>
    <mergeCell ref="A46:C46"/>
    <mergeCell ref="A47:C47"/>
    <mergeCell ref="A68:C68"/>
    <mergeCell ref="A62:C62"/>
    <mergeCell ref="A63:D63"/>
    <mergeCell ref="A65:E65"/>
    <mergeCell ref="A66:B66"/>
    <mergeCell ref="A67:C67"/>
    <mergeCell ref="A51:E51"/>
    <mergeCell ref="A53:E53"/>
    <mergeCell ref="A55:C55"/>
    <mergeCell ref="A56:D56"/>
    <mergeCell ref="A58:E58"/>
    <mergeCell ref="A59:E59"/>
    <mergeCell ref="A60:C60"/>
    <mergeCell ref="A61:C61"/>
    <mergeCell ref="A1:E1"/>
    <mergeCell ref="A2:E2"/>
    <mergeCell ref="B3:D3"/>
    <mergeCell ref="A4:E4"/>
    <mergeCell ref="A5:B5"/>
    <mergeCell ref="C5:E5"/>
    <mergeCell ref="C6:E6"/>
    <mergeCell ref="A6:B6"/>
    <mergeCell ref="A7:B7"/>
    <mergeCell ref="C7:E7"/>
    <mergeCell ref="C8:E8"/>
    <mergeCell ref="C9:E9"/>
    <mergeCell ref="C10:E10"/>
    <mergeCell ref="C11:E11"/>
    <mergeCell ref="A8:B8"/>
    <mergeCell ref="A9:B9"/>
    <mergeCell ref="A10:B10"/>
    <mergeCell ref="A13:B13"/>
    <mergeCell ref="A14:B14"/>
    <mergeCell ref="A15:B15"/>
    <mergeCell ref="A16:B16"/>
    <mergeCell ref="A19:B19"/>
    <mergeCell ref="A21:B21"/>
    <mergeCell ref="A23:C23"/>
    <mergeCell ref="A26:B26"/>
    <mergeCell ref="A29:E29"/>
    <mergeCell ref="A48:C48"/>
    <mergeCell ref="A49:C49"/>
  </mergeCells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1"/>
  <sheetViews>
    <sheetView workbookViewId="0"/>
  </sheetViews>
  <sheetFormatPr defaultColWidth="12.625" defaultRowHeight="15" customHeight="1"/>
  <cols>
    <col min="1" max="1" width="29.625" customWidth="1"/>
    <col min="2" max="2" width="10.125" customWidth="1"/>
    <col min="3" max="3" width="10.625" customWidth="1"/>
    <col min="4" max="4" width="9.5" customWidth="1"/>
    <col min="5" max="5" width="9.75" customWidth="1"/>
    <col min="6" max="23" width="7.625" customWidth="1"/>
  </cols>
  <sheetData>
    <row r="1" spans="1:23">
      <c r="A1" s="188" t="s">
        <v>106</v>
      </c>
      <c r="B1" s="164"/>
      <c r="C1" s="164"/>
      <c r="D1" s="164"/>
      <c r="E1" s="160"/>
    </row>
    <row r="2" spans="1:23">
      <c r="A2" s="206" t="s">
        <v>129</v>
      </c>
      <c r="B2" s="164"/>
      <c r="C2" s="164"/>
      <c r="D2" s="160"/>
      <c r="E2" s="122"/>
    </row>
    <row r="3" spans="1:23">
      <c r="A3" s="123" t="s">
        <v>130</v>
      </c>
      <c r="B3" s="123" t="s">
        <v>131</v>
      </c>
      <c r="C3" s="123" t="s">
        <v>132</v>
      </c>
      <c r="D3" s="123" t="s">
        <v>133</v>
      </c>
      <c r="E3" s="124" t="s">
        <v>58</v>
      </c>
    </row>
    <row r="4" spans="1:23" ht="21.75" customHeight="1">
      <c r="A4" s="125" t="s">
        <v>134</v>
      </c>
      <c r="B4" s="126">
        <v>0.5</v>
      </c>
      <c r="C4" s="127">
        <v>22.85</v>
      </c>
      <c r="D4" s="128">
        <f t="shared" ref="D4:D55" si="0">B4*C4</f>
        <v>11.425000000000001</v>
      </c>
      <c r="E4" s="129">
        <f t="shared" ref="E4:E55" si="1">D4/12</f>
        <v>0.95208333333333339</v>
      </c>
    </row>
    <row r="5" spans="1:23" ht="21" customHeight="1">
      <c r="A5" s="125" t="s">
        <v>135</v>
      </c>
      <c r="B5" s="126">
        <v>0.5</v>
      </c>
      <c r="C5" s="127">
        <v>57.15</v>
      </c>
      <c r="D5" s="128">
        <f t="shared" si="0"/>
        <v>28.574999999999999</v>
      </c>
      <c r="E5" s="129">
        <f t="shared" si="1"/>
        <v>2.3812500000000001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9.5" customHeight="1">
      <c r="A6" s="125" t="s">
        <v>136</v>
      </c>
      <c r="B6" s="126">
        <v>0.5</v>
      </c>
      <c r="C6" s="127">
        <v>26.5</v>
      </c>
      <c r="D6" s="128">
        <f t="shared" si="0"/>
        <v>13.25</v>
      </c>
      <c r="E6" s="129">
        <f t="shared" si="1"/>
        <v>1.1041666666666667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38.25" customHeight="1">
      <c r="A7" s="125" t="s">
        <v>137</v>
      </c>
      <c r="B7" s="126">
        <v>0.5</v>
      </c>
      <c r="C7" s="127">
        <v>60.9</v>
      </c>
      <c r="D7" s="128">
        <f t="shared" si="0"/>
        <v>30.45</v>
      </c>
      <c r="E7" s="129">
        <f t="shared" si="1"/>
        <v>2.5375000000000001</v>
      </c>
    </row>
    <row r="8" spans="1:23" ht="20.25" customHeight="1">
      <c r="A8" s="125" t="s">
        <v>138</v>
      </c>
      <c r="B8" s="126">
        <v>0.5</v>
      </c>
      <c r="C8" s="127">
        <v>45.8</v>
      </c>
      <c r="D8" s="128">
        <f t="shared" si="0"/>
        <v>22.9</v>
      </c>
      <c r="E8" s="129">
        <f t="shared" si="1"/>
        <v>1.9083333333333332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27" customHeight="1">
      <c r="A9" s="125" t="s">
        <v>139</v>
      </c>
      <c r="B9" s="126">
        <v>0.5</v>
      </c>
      <c r="C9" s="127">
        <v>31.44</v>
      </c>
      <c r="D9" s="128">
        <f t="shared" si="0"/>
        <v>15.72</v>
      </c>
      <c r="E9" s="129">
        <f t="shared" si="1"/>
        <v>1.31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3.75" customHeight="1">
      <c r="A10" s="125" t="s">
        <v>140</v>
      </c>
      <c r="B10" s="126">
        <v>0.5</v>
      </c>
      <c r="C10" s="127">
        <v>36.799999999999997</v>
      </c>
      <c r="D10" s="128">
        <f t="shared" si="0"/>
        <v>18.399999999999999</v>
      </c>
      <c r="E10" s="129">
        <f t="shared" si="1"/>
        <v>1.5333333333333332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29.25" customHeight="1">
      <c r="A11" s="125" t="s">
        <v>141</v>
      </c>
      <c r="B11" s="126">
        <v>0.5</v>
      </c>
      <c r="C11" s="127">
        <v>27.95</v>
      </c>
      <c r="D11" s="128">
        <f t="shared" si="0"/>
        <v>13.975</v>
      </c>
      <c r="E11" s="129">
        <f t="shared" si="1"/>
        <v>1.1645833333333333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3" customHeight="1">
      <c r="A12" s="125" t="s">
        <v>142</v>
      </c>
      <c r="B12" s="126">
        <v>0.5</v>
      </c>
      <c r="C12" s="127">
        <v>27.41</v>
      </c>
      <c r="D12" s="128">
        <f t="shared" si="0"/>
        <v>13.705</v>
      </c>
      <c r="E12" s="129">
        <f t="shared" si="1"/>
        <v>1.1420833333333333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23.25" customHeight="1">
      <c r="A13" s="125" t="s">
        <v>143</v>
      </c>
      <c r="B13" s="126">
        <v>0.5</v>
      </c>
      <c r="C13" s="127">
        <v>333.68</v>
      </c>
      <c r="D13" s="128">
        <f t="shared" si="0"/>
        <v>166.84</v>
      </c>
      <c r="E13" s="129">
        <f t="shared" si="1"/>
        <v>13.903333333333334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6" customHeight="1">
      <c r="A14" s="125" t="s">
        <v>144</v>
      </c>
      <c r="B14" s="126">
        <v>0.5</v>
      </c>
      <c r="C14" s="127">
        <v>8.89</v>
      </c>
      <c r="D14" s="128">
        <f t="shared" si="0"/>
        <v>4.4450000000000003</v>
      </c>
      <c r="E14" s="129">
        <f t="shared" si="1"/>
        <v>0.37041666666666667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0.75" customHeight="1">
      <c r="A15" s="125" t="s">
        <v>145</v>
      </c>
      <c r="B15" s="126">
        <v>0.5</v>
      </c>
      <c r="C15" s="127">
        <v>99.66</v>
      </c>
      <c r="D15" s="128">
        <f t="shared" si="0"/>
        <v>49.83</v>
      </c>
      <c r="E15" s="129">
        <f t="shared" si="1"/>
        <v>4.1524999999999999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27" customHeight="1">
      <c r="A16" s="125" t="s">
        <v>146</v>
      </c>
      <c r="B16" s="126">
        <v>0.5</v>
      </c>
      <c r="C16" s="127">
        <v>44.56</v>
      </c>
      <c r="D16" s="128">
        <f t="shared" si="0"/>
        <v>22.28</v>
      </c>
      <c r="E16" s="129">
        <f t="shared" si="1"/>
        <v>1.8566666666666667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1.75" customHeight="1">
      <c r="A17" s="125" t="s">
        <v>147</v>
      </c>
      <c r="B17" s="126">
        <v>0.5</v>
      </c>
      <c r="C17" s="127">
        <v>11.17</v>
      </c>
      <c r="D17" s="128">
        <f t="shared" si="0"/>
        <v>5.585</v>
      </c>
      <c r="E17" s="129">
        <f t="shared" si="1"/>
        <v>0.46541666666666665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 customHeight="1">
      <c r="A18" s="125" t="s">
        <v>148</v>
      </c>
      <c r="B18" s="126">
        <v>0.5</v>
      </c>
      <c r="C18" s="127">
        <v>39.49</v>
      </c>
      <c r="D18" s="128">
        <f t="shared" si="0"/>
        <v>19.745000000000001</v>
      </c>
      <c r="E18" s="129">
        <f t="shared" si="1"/>
        <v>1.6454166666666667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29.25" customHeight="1">
      <c r="A19" s="125" t="s">
        <v>149</v>
      </c>
      <c r="B19" s="126">
        <v>0.5</v>
      </c>
      <c r="C19" s="127">
        <v>20.95</v>
      </c>
      <c r="D19" s="128">
        <f t="shared" si="0"/>
        <v>10.475</v>
      </c>
      <c r="E19" s="129">
        <f t="shared" si="1"/>
        <v>0.87291666666666667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2.25" customHeight="1">
      <c r="A20" s="125" t="s">
        <v>150</v>
      </c>
      <c r="B20" s="126">
        <v>0.5</v>
      </c>
      <c r="C20" s="127">
        <v>301.33</v>
      </c>
      <c r="D20" s="128">
        <f t="shared" si="0"/>
        <v>150.66499999999999</v>
      </c>
      <c r="E20" s="129">
        <f t="shared" si="1"/>
        <v>12.555416666666666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0.75" customHeight="1">
      <c r="A21" s="125" t="s">
        <v>151</v>
      </c>
      <c r="B21" s="126">
        <v>0.5</v>
      </c>
      <c r="C21" s="127">
        <v>54.9</v>
      </c>
      <c r="D21" s="128">
        <f t="shared" si="0"/>
        <v>27.45</v>
      </c>
      <c r="E21" s="129">
        <f t="shared" si="1"/>
        <v>2.2875000000000001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.75" customHeight="1">
      <c r="A22" s="125" t="s">
        <v>152</v>
      </c>
      <c r="B22" s="126">
        <v>0.5</v>
      </c>
      <c r="C22" s="127">
        <v>14.34</v>
      </c>
      <c r="D22" s="128">
        <f t="shared" si="0"/>
        <v>7.17</v>
      </c>
      <c r="E22" s="129">
        <f t="shared" si="1"/>
        <v>0.59750000000000003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0" customHeight="1">
      <c r="A23" s="125" t="s">
        <v>153</v>
      </c>
      <c r="B23" s="126">
        <v>0.5</v>
      </c>
      <c r="C23" s="127">
        <v>45.67</v>
      </c>
      <c r="D23" s="128">
        <f t="shared" si="0"/>
        <v>22.835000000000001</v>
      </c>
      <c r="E23" s="129">
        <f t="shared" si="1"/>
        <v>1.9029166666666668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2.25" customHeight="1">
      <c r="A24" s="125" t="s">
        <v>154</v>
      </c>
      <c r="B24" s="130">
        <v>0.33300000000000002</v>
      </c>
      <c r="C24" s="127">
        <v>572.54</v>
      </c>
      <c r="D24" s="128">
        <f t="shared" si="0"/>
        <v>190.65582000000001</v>
      </c>
      <c r="E24" s="129">
        <f t="shared" si="1"/>
        <v>15.887985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27" customHeight="1">
      <c r="A25" s="125" t="s">
        <v>155</v>
      </c>
      <c r="B25" s="130">
        <v>0.33300000000000002</v>
      </c>
      <c r="C25" s="127">
        <v>912.56</v>
      </c>
      <c r="D25" s="128">
        <f t="shared" si="0"/>
        <v>303.88247999999999</v>
      </c>
      <c r="E25" s="129">
        <f t="shared" si="1"/>
        <v>25.323539999999998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30" customHeight="1">
      <c r="A26" s="125" t="s">
        <v>156</v>
      </c>
      <c r="B26" s="130">
        <v>0.5</v>
      </c>
      <c r="C26" s="127">
        <v>14.98</v>
      </c>
      <c r="D26" s="128">
        <f t="shared" si="0"/>
        <v>7.49</v>
      </c>
      <c r="E26" s="129">
        <f t="shared" si="1"/>
        <v>0.62416666666666665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30" customHeight="1">
      <c r="A27" s="125" t="s">
        <v>157</v>
      </c>
      <c r="B27" s="131">
        <v>0.5</v>
      </c>
      <c r="C27" s="127">
        <v>42.38</v>
      </c>
      <c r="D27" s="128">
        <f t="shared" si="0"/>
        <v>21.19</v>
      </c>
      <c r="E27" s="129">
        <f t="shared" si="1"/>
        <v>1.7658333333333334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20.25" customHeight="1">
      <c r="A28" s="125" t="s">
        <v>158</v>
      </c>
      <c r="B28" s="131">
        <v>0.5</v>
      </c>
      <c r="C28" s="127">
        <v>23.55</v>
      </c>
      <c r="D28" s="128">
        <f t="shared" si="0"/>
        <v>11.775</v>
      </c>
      <c r="E28" s="129">
        <f t="shared" si="1"/>
        <v>0.98125000000000007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20.25" customHeight="1">
      <c r="A29" s="125" t="s">
        <v>159</v>
      </c>
      <c r="B29" s="130">
        <v>0.33300000000000002</v>
      </c>
      <c r="C29" s="127">
        <v>312.97000000000003</v>
      </c>
      <c r="D29" s="128">
        <f t="shared" si="0"/>
        <v>104.21901000000001</v>
      </c>
      <c r="E29" s="129">
        <f t="shared" si="1"/>
        <v>8.684917500000001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30" customHeight="1">
      <c r="A30" s="125" t="s">
        <v>160</v>
      </c>
      <c r="B30" s="130">
        <v>0.33300000000000002</v>
      </c>
      <c r="C30" s="127">
        <v>439.3</v>
      </c>
      <c r="D30" s="128">
        <f t="shared" si="0"/>
        <v>146.2869</v>
      </c>
      <c r="E30" s="129">
        <f t="shared" si="1"/>
        <v>12.190575000000001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0.25" customHeight="1">
      <c r="A31" s="125" t="s">
        <v>161</v>
      </c>
      <c r="B31" s="130">
        <v>3</v>
      </c>
      <c r="C31" s="127">
        <v>4.0199999999999996</v>
      </c>
      <c r="D31" s="128">
        <f t="shared" si="0"/>
        <v>12.059999999999999</v>
      </c>
      <c r="E31" s="129">
        <f t="shared" si="1"/>
        <v>1.0049999999999999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32.25" customHeight="1">
      <c r="A32" s="125" t="s">
        <v>162</v>
      </c>
      <c r="B32" s="130">
        <v>0.33300000000000002</v>
      </c>
      <c r="C32" s="127">
        <v>1214.98</v>
      </c>
      <c r="D32" s="128">
        <f t="shared" si="0"/>
        <v>404.58834000000002</v>
      </c>
      <c r="E32" s="129">
        <f t="shared" si="1"/>
        <v>33.715695000000004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33.75" customHeight="1">
      <c r="A33" s="125" t="s">
        <v>163</v>
      </c>
      <c r="B33" s="130">
        <v>0.33300000000000002</v>
      </c>
      <c r="C33" s="127">
        <v>382.52</v>
      </c>
      <c r="D33" s="128">
        <f t="shared" si="0"/>
        <v>127.37916</v>
      </c>
      <c r="E33" s="129">
        <f t="shared" si="1"/>
        <v>10.614929999999999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33.75" customHeight="1">
      <c r="A34" s="125" t="s">
        <v>164</v>
      </c>
      <c r="B34" s="130">
        <v>0.33300000000000002</v>
      </c>
      <c r="C34" s="127">
        <v>202.5</v>
      </c>
      <c r="D34" s="128">
        <f t="shared" si="0"/>
        <v>67.432500000000005</v>
      </c>
      <c r="E34" s="129">
        <f t="shared" si="1"/>
        <v>5.6193750000000007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33.75" customHeight="1">
      <c r="A35" s="125" t="s">
        <v>165</v>
      </c>
      <c r="B35" s="130">
        <v>0.33300000000000002</v>
      </c>
      <c r="C35" s="127">
        <v>35.200000000000003</v>
      </c>
      <c r="D35" s="128">
        <f t="shared" si="0"/>
        <v>11.721600000000002</v>
      </c>
      <c r="E35" s="129">
        <f t="shared" si="1"/>
        <v>0.97680000000000022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3.75" customHeight="1">
      <c r="A36" s="125" t="s">
        <v>166</v>
      </c>
      <c r="B36" s="131">
        <v>0.5</v>
      </c>
      <c r="C36" s="127">
        <v>86.77</v>
      </c>
      <c r="D36" s="128">
        <f t="shared" si="0"/>
        <v>43.384999999999998</v>
      </c>
      <c r="E36" s="129">
        <f t="shared" si="1"/>
        <v>3.6154166666666665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33.75" customHeight="1">
      <c r="A37" s="125" t="s">
        <v>167</v>
      </c>
      <c r="B37" s="131">
        <v>0.5</v>
      </c>
      <c r="C37" s="127">
        <v>50.95</v>
      </c>
      <c r="D37" s="128">
        <f t="shared" si="0"/>
        <v>25.475000000000001</v>
      </c>
      <c r="E37" s="129">
        <f t="shared" si="1"/>
        <v>2.1229166666666668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33.75" customHeight="1">
      <c r="A38" s="125" t="s">
        <v>168</v>
      </c>
      <c r="B38" s="131">
        <v>0.5</v>
      </c>
      <c r="C38" s="127">
        <v>84.16</v>
      </c>
      <c r="D38" s="128">
        <f t="shared" si="0"/>
        <v>42.08</v>
      </c>
      <c r="E38" s="129">
        <f t="shared" si="1"/>
        <v>3.5066666666666664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33.75" customHeight="1">
      <c r="A39" s="125" t="s">
        <v>169</v>
      </c>
      <c r="B39" s="131">
        <v>0.5</v>
      </c>
      <c r="C39" s="127">
        <v>49.95</v>
      </c>
      <c r="D39" s="128">
        <f t="shared" si="0"/>
        <v>24.975000000000001</v>
      </c>
      <c r="E39" s="129">
        <f t="shared" si="1"/>
        <v>2.0812500000000003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33.75" customHeight="1">
      <c r="A40" s="125" t="s">
        <v>170</v>
      </c>
      <c r="B40" s="130">
        <v>0.33300000000000002</v>
      </c>
      <c r="C40" s="127">
        <v>345.94</v>
      </c>
      <c r="D40" s="128">
        <f t="shared" si="0"/>
        <v>115.19802</v>
      </c>
      <c r="E40" s="129">
        <f t="shared" si="1"/>
        <v>9.5998350000000006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33.75" customHeight="1">
      <c r="A41" s="125" t="s">
        <v>171</v>
      </c>
      <c r="B41" s="130">
        <v>0.33300000000000002</v>
      </c>
      <c r="C41" s="127">
        <v>106.22</v>
      </c>
      <c r="D41" s="128">
        <f t="shared" si="0"/>
        <v>35.371259999999999</v>
      </c>
      <c r="E41" s="129">
        <f t="shared" si="1"/>
        <v>2.9476049999999998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33.75" customHeight="1">
      <c r="A42" s="125" t="s">
        <v>172</v>
      </c>
      <c r="B42" s="131">
        <v>0.5</v>
      </c>
      <c r="C42" s="127">
        <v>259.7</v>
      </c>
      <c r="D42" s="128">
        <f t="shared" si="0"/>
        <v>129.85</v>
      </c>
      <c r="E42" s="129">
        <f t="shared" si="1"/>
        <v>10.820833333333333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33.75" customHeight="1">
      <c r="A43" s="125" t="s">
        <v>173</v>
      </c>
      <c r="B43" s="131">
        <v>0.5</v>
      </c>
      <c r="C43" s="127">
        <v>27.05</v>
      </c>
      <c r="D43" s="128">
        <f t="shared" si="0"/>
        <v>13.525</v>
      </c>
      <c r="E43" s="129">
        <f t="shared" si="1"/>
        <v>1.1270833333333334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33.75" customHeight="1">
      <c r="A44" s="125" t="s">
        <v>174</v>
      </c>
      <c r="B44" s="131">
        <v>0.5</v>
      </c>
      <c r="C44" s="127">
        <v>26.5</v>
      </c>
      <c r="D44" s="128">
        <f t="shared" si="0"/>
        <v>13.25</v>
      </c>
      <c r="E44" s="129">
        <f t="shared" si="1"/>
        <v>1.1041666666666667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33.75" customHeight="1">
      <c r="A45" s="125" t="s">
        <v>175</v>
      </c>
      <c r="B45" s="130">
        <v>0.33300000000000002</v>
      </c>
      <c r="C45" s="127">
        <v>544.63</v>
      </c>
      <c r="D45" s="128">
        <f t="shared" si="0"/>
        <v>181.36179000000001</v>
      </c>
      <c r="E45" s="129">
        <f t="shared" si="1"/>
        <v>15.113482500000002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33.75" customHeight="1">
      <c r="A46" s="125" t="s">
        <v>176</v>
      </c>
      <c r="B46" s="130">
        <v>0.33300000000000002</v>
      </c>
      <c r="C46" s="127">
        <v>584.25</v>
      </c>
      <c r="D46" s="128">
        <f t="shared" si="0"/>
        <v>194.55525</v>
      </c>
      <c r="E46" s="129">
        <f t="shared" si="1"/>
        <v>16.212937499999999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33.75" customHeight="1">
      <c r="A47" s="125" t="s">
        <v>177</v>
      </c>
      <c r="B47" s="131">
        <v>0.5</v>
      </c>
      <c r="C47" s="127">
        <v>57.4</v>
      </c>
      <c r="D47" s="128">
        <f t="shared" si="0"/>
        <v>28.7</v>
      </c>
      <c r="E47" s="129">
        <f t="shared" si="1"/>
        <v>2.3916666666666666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33.75" customHeight="1">
      <c r="A48" s="125" t="s">
        <v>178</v>
      </c>
      <c r="B48" s="131">
        <v>0.5</v>
      </c>
      <c r="C48" s="127">
        <v>82.9</v>
      </c>
      <c r="D48" s="128">
        <f t="shared" si="0"/>
        <v>41.45</v>
      </c>
      <c r="E48" s="129">
        <f t="shared" si="1"/>
        <v>3.4541666666666671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33.75" customHeight="1">
      <c r="A49" s="125" t="s">
        <v>179</v>
      </c>
      <c r="B49" s="130">
        <v>0.33300000000000002</v>
      </c>
      <c r="C49" s="127">
        <v>23.9</v>
      </c>
      <c r="D49" s="128">
        <f t="shared" si="0"/>
        <v>7.9587000000000003</v>
      </c>
      <c r="E49" s="129">
        <f t="shared" si="1"/>
        <v>0.66322500000000006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20.25" customHeight="1">
      <c r="A50" s="125" t="s">
        <v>180</v>
      </c>
      <c r="B50" s="130">
        <v>0.33300000000000002</v>
      </c>
      <c r="C50" s="127">
        <v>57.88</v>
      </c>
      <c r="D50" s="128">
        <f t="shared" si="0"/>
        <v>19.274040000000003</v>
      </c>
      <c r="E50" s="129">
        <f t="shared" si="1"/>
        <v>1.6061700000000003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30" customHeight="1">
      <c r="A51" s="125" t="s">
        <v>181</v>
      </c>
      <c r="B51" s="131">
        <v>0.5</v>
      </c>
      <c r="C51" s="127">
        <v>40.82</v>
      </c>
      <c r="D51" s="128">
        <f t="shared" si="0"/>
        <v>20.41</v>
      </c>
      <c r="E51" s="129">
        <f t="shared" si="1"/>
        <v>1.7008333333333334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33.75" customHeight="1">
      <c r="A52" s="125" t="s">
        <v>182</v>
      </c>
      <c r="B52" s="130">
        <v>4</v>
      </c>
      <c r="C52" s="127">
        <v>111.66</v>
      </c>
      <c r="D52" s="128">
        <f t="shared" si="0"/>
        <v>446.64</v>
      </c>
      <c r="E52" s="129">
        <f t="shared" si="1"/>
        <v>37.22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30.75" customHeight="1">
      <c r="A53" s="125" t="s">
        <v>183</v>
      </c>
      <c r="B53" s="130">
        <v>2</v>
      </c>
      <c r="C53" s="127">
        <v>67.900000000000006</v>
      </c>
      <c r="D53" s="128">
        <f t="shared" si="0"/>
        <v>135.80000000000001</v>
      </c>
      <c r="E53" s="129">
        <f t="shared" si="1"/>
        <v>11.316666666666668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.75" customHeight="1">
      <c r="A54" s="125" t="s">
        <v>184</v>
      </c>
      <c r="B54" s="130">
        <v>3</v>
      </c>
      <c r="C54" s="127">
        <v>4.38</v>
      </c>
      <c r="D54" s="128">
        <f t="shared" si="0"/>
        <v>13.14</v>
      </c>
      <c r="E54" s="129">
        <f t="shared" si="1"/>
        <v>1.095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29.25" customHeight="1">
      <c r="A55" s="125" t="s">
        <v>185</v>
      </c>
      <c r="B55" s="130">
        <v>12</v>
      </c>
      <c r="C55" s="127">
        <v>2.57</v>
      </c>
      <c r="D55" s="128">
        <f t="shared" si="0"/>
        <v>30.839999999999996</v>
      </c>
      <c r="E55" s="129">
        <f t="shared" si="1"/>
        <v>2.57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.75" customHeight="1">
      <c r="A56" s="207" t="s">
        <v>107</v>
      </c>
      <c r="B56" s="208"/>
      <c r="C56" s="208"/>
      <c r="D56" s="209"/>
      <c r="E56" s="132">
        <f>SUM(E4:E55)</f>
        <v>302.30332250000004</v>
      </c>
    </row>
    <row r="57" spans="1:23" ht="15.75" customHeight="1"/>
    <row r="58" spans="1:23" ht="15.75" customHeight="1"/>
    <row r="59" spans="1:23" ht="15.75" customHeight="1"/>
    <row r="60" spans="1:23" ht="15.75" customHeight="1"/>
    <row r="61" spans="1:23" ht="15.75" customHeight="1"/>
    <row r="62" spans="1:23" ht="15.75" customHeight="1"/>
    <row r="63" spans="1:23" ht="15.75" customHeight="1"/>
    <row r="64" spans="1:2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spans="1:2" ht="15.75" customHeight="1"/>
    <row r="98" spans="1:2" ht="15.75" customHeight="1"/>
    <row r="99" spans="1:2" ht="15.75" customHeight="1"/>
    <row r="100" spans="1:2" ht="15.75" customHeight="1"/>
    <row r="101" spans="1:2" ht="15.75" customHeight="1"/>
    <row r="102" spans="1:2" ht="15.75" customHeight="1"/>
    <row r="103" spans="1:2" ht="15.75" customHeight="1"/>
    <row r="104" spans="1:2" ht="15.75" customHeight="1"/>
    <row r="105" spans="1:2" ht="15.75" customHeight="1"/>
    <row r="106" spans="1:2" ht="15.75" customHeight="1"/>
    <row r="107" spans="1:2" ht="15.75" customHeight="1"/>
    <row r="108" spans="1:2" ht="15.75" customHeight="1"/>
    <row r="109" spans="1:2" ht="15.75" customHeight="1"/>
    <row r="110" spans="1:2" ht="15.75" customHeight="1"/>
    <row r="111" spans="1:2" ht="15.75" customHeight="1">
      <c r="A111" s="210" t="s">
        <v>186</v>
      </c>
      <c r="B111" s="160"/>
    </row>
    <row r="112" spans="1: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mergeCells count="4">
    <mergeCell ref="A1:E1"/>
    <mergeCell ref="A2:D2"/>
    <mergeCell ref="A56:D56"/>
    <mergeCell ref="A111:B111"/>
  </mergeCells>
  <conditionalFormatting sqref="B4:C55">
    <cfRule type="notContainsBlanks" dxfId="0" priority="1">
      <formula>LEN(TRIM(B4))&gt;0</formula>
    </cfRule>
  </conditionalFormatting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Oficial de manutenção LP</vt:lpstr>
      <vt:lpstr>MÓDULO 5 - INSUMOS DIVERSOS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Margere</dc:creator>
  <cp:lastModifiedBy>pmsap</cp:lastModifiedBy>
  <dcterms:created xsi:type="dcterms:W3CDTF">2017-08-17T21:14:09Z</dcterms:created>
  <dcterms:modified xsi:type="dcterms:W3CDTF">2021-08-23T19:24:10Z</dcterms:modified>
</cp:coreProperties>
</file>