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8010" tabRatio="907" activeTab="1"/>
  </bookViews>
  <sheets>
    <sheet name="Uniformes" sheetId="2" r:id="rId1"/>
    <sheet name="Postos_8h_LC_123" sheetId="6" r:id="rId2"/>
  </sheets>
  <definedNames>
    <definedName name="_xlnm.Print_Area" localSheetId="1">Postos_8h_LC_123!$A$1:$E$200</definedName>
  </definedNames>
  <calcPr calcId="144525"/>
</workbook>
</file>

<file path=xl/calcChain.xml><?xml version="1.0" encoding="utf-8"?>
<calcChain xmlns="http://schemas.openxmlformats.org/spreadsheetml/2006/main">
  <c r="E159" i="6" l="1"/>
  <c r="E122" i="6"/>
  <c r="E57" i="6"/>
  <c r="E94" i="6"/>
  <c r="C80" i="6"/>
  <c r="E81" i="6" s="1"/>
  <c r="E73" i="6"/>
  <c r="E75" i="6"/>
  <c r="E74" i="6"/>
  <c r="E69" i="6"/>
  <c r="E156" i="6" l="1"/>
  <c r="E157" i="6" l="1"/>
  <c r="E160" i="6"/>
  <c r="D75" i="6"/>
  <c r="E58" i="6"/>
  <c r="E61" i="6"/>
  <c r="D73" i="6"/>
  <c r="E161" i="6" l="1"/>
  <c r="E169" i="6" s="1"/>
  <c r="E189" i="6" s="1"/>
  <c r="E59" i="6"/>
  <c r="E62" i="6"/>
  <c r="C63" i="6" s="1"/>
  <c r="E65" i="6" l="1"/>
  <c r="E64" i="6"/>
  <c r="E66" i="6" l="1"/>
  <c r="E67" i="6" s="1"/>
  <c r="E68" i="6" s="1"/>
  <c r="E77" i="6" l="1"/>
  <c r="D180" i="6"/>
  <c r="D181" i="6" s="1"/>
  <c r="D146" i="6"/>
  <c r="D88" i="6"/>
  <c r="D90" i="6" s="1"/>
  <c r="D117" i="6" s="1"/>
  <c r="D48" i="6"/>
  <c r="E42" i="6"/>
  <c r="C25" i="6"/>
  <c r="E20" i="6"/>
  <c r="E98" i="6" l="1"/>
  <c r="E104" i="6" s="1"/>
  <c r="J8" i="2"/>
  <c r="K8" i="2" s="1"/>
  <c r="J7" i="2"/>
  <c r="K7" i="2" s="1"/>
  <c r="J6" i="2"/>
  <c r="K6" i="2" s="1"/>
  <c r="K9" i="2" l="1"/>
  <c r="E150" i="6" l="1"/>
  <c r="E168" i="6" s="1"/>
  <c r="E188" i="6" s="1"/>
  <c r="E151" i="6" l="1"/>
  <c r="E164" i="6" l="1"/>
  <c r="E184" i="6"/>
  <c r="E118" i="6"/>
  <c r="E102" i="6" l="1"/>
  <c r="E123" i="6"/>
  <c r="E128" i="6" s="1"/>
  <c r="E112" i="6"/>
  <c r="E82" i="6" l="1"/>
  <c r="E89" i="6"/>
  <c r="E110" i="6" s="1"/>
  <c r="E88" i="6" l="1"/>
  <c r="E90" i="6" s="1"/>
  <c r="E103" i="6" s="1"/>
  <c r="E105" i="6" s="1"/>
  <c r="E111" i="6"/>
  <c r="E113" i="6" s="1"/>
  <c r="E126" i="6" s="1"/>
  <c r="E185" i="6" l="1"/>
  <c r="E165" i="6"/>
  <c r="E116" i="6"/>
  <c r="E117" i="6" l="1"/>
  <c r="E119" i="6" s="1"/>
  <c r="E127" i="6" s="1"/>
  <c r="E129" i="6" s="1"/>
  <c r="E166" i="6" l="1"/>
  <c r="E186" i="6"/>
  <c r="C133" i="6"/>
  <c r="E137" i="6" l="1"/>
  <c r="E143" i="6"/>
  <c r="E141" i="6"/>
  <c r="E136" i="6"/>
  <c r="E142" i="6"/>
  <c r="E145" i="6"/>
  <c r="E140" i="6"/>
  <c r="E138" i="6"/>
  <c r="E144" i="6"/>
  <c r="E139" i="6"/>
  <c r="E135" i="6"/>
  <c r="E134" i="6"/>
  <c r="E146" i="6" l="1"/>
  <c r="E167" i="6" s="1"/>
  <c r="E187" i="6" s="1"/>
  <c r="E170" i="6" l="1"/>
  <c r="C174" i="6" s="1"/>
  <c r="E174" i="6" s="1"/>
  <c r="C175" i="6" s="1"/>
  <c r="E175" i="6" l="1"/>
  <c r="C178" i="6" s="1"/>
  <c r="E178" i="6" s="1"/>
  <c r="C177" i="6" l="1"/>
  <c r="E177" i="6" s="1"/>
  <c r="C179" i="6"/>
  <c r="E179" i="6" s="1"/>
  <c r="E180" i="6" l="1"/>
  <c r="E181" i="6" s="1"/>
  <c r="E190" i="6" s="1"/>
  <c r="E191" i="6" s="1"/>
  <c r="D197" i="6" s="1"/>
  <c r="D199" i="6" s="1"/>
  <c r="E200" i="6" s="1"/>
</calcChain>
</file>

<file path=xl/sharedStrings.xml><?xml version="1.0" encoding="utf-8"?>
<sst xmlns="http://schemas.openxmlformats.org/spreadsheetml/2006/main" count="226" uniqueCount="172">
  <si>
    <t>Dados da CCT</t>
  </si>
  <si>
    <t>Município/UF</t>
  </si>
  <si>
    <t>Santo Antônio da Patrulha/RS</t>
  </si>
  <si>
    <t>Serviço</t>
  </si>
  <si>
    <t>Categoria</t>
  </si>
  <si>
    <t>CBO</t>
  </si>
  <si>
    <t>CCT nº</t>
  </si>
  <si>
    <t>Data base</t>
  </si>
  <si>
    <t>nº</t>
  </si>
  <si>
    <t>valor</t>
  </si>
  <si>
    <t>desconto</t>
  </si>
  <si>
    <t>Vale-transporte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</si>
  <si>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</si>
  <si>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</si>
  <si>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</si>
  <si>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</si>
  <si>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</si>
  <si>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</si>
  <si>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</si>
  <si>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</si>
  <si>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</si>
  <si>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</si>
  <si>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</si>
  <si>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</si>
  <si>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</si>
  <si>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44h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</si>
  <si>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</si>
  <si>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</si>
  <si>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</si>
  <si>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</si>
  <si>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</si>
  <si>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</si>
  <si>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</si>
  <si>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</si>
  <si>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</si>
  <si>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</si>
  <si>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</si>
  <si>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</si>
  <si>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</si>
  <si>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</si>
  <si>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</si>
  <si>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Nº de meses de execução contratual</t>
  </si>
  <si>
    <t>Média de dias mês</t>
  </si>
  <si>
    <t>MÓDULO I - COMPOSIÇÃO DA REMUNERAÇÃO</t>
  </si>
  <si>
    <t>%</t>
  </si>
  <si>
    <t>R$</t>
  </si>
  <si>
    <t>Outros (especificar)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</si>
  <si>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</si>
  <si>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</si>
  <si>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</si>
  <si>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</si>
  <si>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</si>
  <si>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</si>
  <si>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</si>
  <si>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</si>
  <si>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</si>
  <si>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</si>
  <si>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</si>
  <si>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</si>
  <si>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</si>
  <si>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</si>
  <si>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</si>
  <si>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</si>
  <si>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</si>
  <si>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</si>
  <si>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</si>
  <si>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Seguro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</si>
  <si>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</si>
  <si>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</si>
  <si>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</si>
  <si>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</si>
  <si>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</si>
  <si>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</si>
  <si>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</si>
  <si>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</si>
  <si>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</si>
  <si>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</si>
  <si>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</si>
  <si>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</si>
  <si>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</si>
  <si>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</si>
  <si>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</si>
  <si>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</si>
  <si>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</si>
  <si>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</si>
  <si>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</si>
  <si>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</si>
  <si>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>Submódulo 4.1 - Ausências Legais</t>
  </si>
  <si>
    <t>Custo diário</t>
  </si>
  <si>
    <t>Dias reposição</t>
  </si>
  <si>
    <t>Subtotal</t>
  </si>
  <si>
    <t>MÓDULO 5 - INSUMOS DIVERSOS</t>
  </si>
  <si>
    <t>Descrição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</si>
  <si>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</si>
  <si>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</si>
  <si>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</si>
  <si>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</si>
  <si>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</si>
  <si>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</si>
  <si>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</si>
  <si>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</si>
  <si>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</si>
  <si>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</si>
  <si>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</si>
  <si>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</si>
  <si>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</si>
  <si>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</si>
  <si>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</si>
  <si>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</si>
  <si>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</si>
  <si>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</si>
  <si>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>Auxílio alimentação</t>
  </si>
  <si>
    <r>
      <t xml:space="preserve">Obs: </t>
    </r>
    <r>
      <rPr>
        <sz val="10"/>
        <color indexed="8"/>
        <rFont val="Calibri"/>
        <family val="2"/>
      </rPr>
      <t>Os dados abaixo foram extraídos do Estudo da União para RS - ano 2018. Disponível em:  &lt;https://www.comprasgovernamentais.gov.br/images/conteudo/ArquivosCGNOR/Cadernostecnicos/Cadernos2018/CT_LIM_RS_2018_v3.pdf&gt; Acesso em 3 dez. 2018.</t>
    </r>
  </si>
  <si>
    <t>Carga horária</t>
  </si>
  <si>
    <t>Dados do Contrato</t>
  </si>
  <si>
    <t>Diária</t>
  </si>
  <si>
    <t>Mensal</t>
  </si>
  <si>
    <t>Uniformes/EPIs- Orçamentos</t>
  </si>
  <si>
    <t>Orçamento - Preço Unitário</t>
  </si>
  <si>
    <t>Média de preço unitário</t>
  </si>
  <si>
    <t>Quantidade ano por pessoa</t>
  </si>
  <si>
    <t>Valor anual</t>
  </si>
  <si>
    <t>Valor mensal</t>
  </si>
  <si>
    <t>Total mensal</t>
  </si>
  <si>
    <t>CUSTO  ESTIMADO DA CONTRATAÇÃO</t>
  </si>
  <si>
    <t>Emp. A</t>
  </si>
  <si>
    <t>Emp. B</t>
  </si>
  <si>
    <t>Emp. C</t>
  </si>
  <si>
    <t>Emp. D</t>
  </si>
  <si>
    <t>Emp. E</t>
  </si>
  <si>
    <t>Emp. F</t>
  </si>
  <si>
    <t>PREFEITURA MUNICIPAL DE SANTO ANTÔNIO DA PATRULHA - RS</t>
  </si>
  <si>
    <t>EPIs e equipamentos</t>
  </si>
  <si>
    <t>Custo mês</t>
  </si>
  <si>
    <t>Total /mês</t>
  </si>
  <si>
    <t>PLANILHA - RECOLHIMENTO DE ANIMAIS</t>
  </si>
  <si>
    <t xml:space="preserve">Memorando 713/2020 - SEMED </t>
  </si>
  <si>
    <t>PLANILHA DE CUSTOS - RECOLHIMENTO DE ANIMAIS</t>
  </si>
  <si>
    <t>Salário-Base</t>
  </si>
  <si>
    <t>Adicional Noturno</t>
  </si>
  <si>
    <t>Adicional de hora noturna reduzida</t>
  </si>
  <si>
    <t>Ref. AN no DSR</t>
  </si>
  <si>
    <t xml:space="preserve">Salário normativo </t>
  </si>
  <si>
    <t>Adicional noturno</t>
  </si>
  <si>
    <t>Hora noturna reduzida 12x36</t>
  </si>
  <si>
    <t>Média de dias no ano</t>
  </si>
  <si>
    <t>Horas noturnas</t>
  </si>
  <si>
    <t>Periculosidade</t>
  </si>
  <si>
    <t>Total dia</t>
  </si>
  <si>
    <t>Total noite</t>
  </si>
  <si>
    <t>MÓDULO 6 - VEICULOS E EQUIPAMENTOS</t>
  </si>
  <si>
    <t>Custo de aquisição</t>
  </si>
  <si>
    <t>Depressiação</t>
  </si>
  <si>
    <t>Remuneração de capital</t>
  </si>
  <si>
    <t>Consumos</t>
  </si>
  <si>
    <t>Manutenção</t>
  </si>
  <si>
    <t>km</t>
  </si>
  <si>
    <t>Taxa de retorno</t>
  </si>
  <si>
    <t>Módulo 6 - Veículos e equipamentos</t>
  </si>
  <si>
    <t>MÓDULO 7 - BDI - CUSTOS INDIRETOS, LUCRO E TRIBUTOS</t>
  </si>
  <si>
    <t xml:space="preserve">Módulo 7 - BDI </t>
  </si>
  <si>
    <t>Produtividade mensal</t>
  </si>
  <si>
    <t>animais</t>
  </si>
  <si>
    <t>Valor total</t>
  </si>
  <si>
    <t>Recolhimento de animais de grande porte</t>
  </si>
  <si>
    <t>Domador</t>
  </si>
  <si>
    <t>Laço 4 tentos</t>
  </si>
  <si>
    <t>Buçal com cabresto</t>
  </si>
  <si>
    <t>Corda 8mm</t>
  </si>
  <si>
    <t xml:space="preserve">Valor unitário </t>
  </si>
  <si>
    <t>Total 4 trabalhadores</t>
  </si>
  <si>
    <t>Quilometragem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</si>
</sst>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#,##0.00_ ;\-#,##0.00\ "/>
    <numFmt numFmtId="166" formatCode="_-* #,##0.0000_-;\-* #,##0.0000_-;_-* &quot;-&quot;??_-;_-@_-"/>
    <numFmt numFmtId="167" formatCode="0.00000"/>
    <numFmt numFmtId="168" formatCode="&quot;R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0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3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0" fillId="0" borderId="0" xfId="0" quotePrefix="1"/>
    <xf numFmtId="0" fontId="4" fillId="0" borderId="0" xfId="0" applyFont="1" applyBorder="1"/>
    <xf numFmtId="43" fontId="0" fillId="0" borderId="0" xfId="0" quotePrefix="1" applyNumberFormat="1"/>
    <xf numFmtId="0" fontId="4" fillId="0" borderId="2" xfId="0" applyFont="1" applyBorder="1"/>
    <xf numFmtId="10" fontId="4" fillId="0" borderId="2" xfId="0" applyNumberFormat="1" applyFont="1" applyBorder="1"/>
    <xf numFmtId="0" fontId="3" fillId="0" borderId="0" xfId="0" applyFont="1" applyBorder="1" applyAlignment="1">
      <alignment horizontal="center" wrapText="1"/>
    </xf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43" fontId="4" fillId="0" borderId="2" xfId="1" applyFont="1" applyBorder="1"/>
    <xf numFmtId="9" fontId="4" fillId="0" borderId="2" xfId="0" applyNumberFormat="1" applyFont="1" applyBorder="1"/>
    <xf numFmtId="43" fontId="4" fillId="0" borderId="2" xfId="1" applyNumberFormat="1" applyFont="1" applyBorder="1"/>
    <xf numFmtId="43" fontId="3" fillId="0" borderId="2" xfId="1" applyFont="1" applyBorder="1"/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/>
    <xf numFmtId="43" fontId="4" fillId="0" borderId="2" xfId="0" applyNumberFormat="1" applyFont="1" applyBorder="1" applyAlignment="1"/>
    <xf numFmtId="10" fontId="4" fillId="0" borderId="2" xfId="2" applyNumberFormat="1" applyFont="1" applyBorder="1"/>
    <xf numFmtId="10" fontId="1" fillId="0" borderId="2" xfId="2" applyNumberFormat="1" applyFont="1" applyBorder="1"/>
    <xf numFmtId="10" fontId="3" fillId="0" borderId="2" xfId="2" applyNumberFormat="1" applyFont="1" applyBorder="1"/>
    <xf numFmtId="10" fontId="3" fillId="0" borderId="2" xfId="0" applyNumberFormat="1" applyFont="1" applyBorder="1"/>
    <xf numFmtId="165" fontId="4" fillId="0" borderId="2" xfId="1" applyNumberFormat="1" applyFont="1" applyBorder="1" applyAlignment="1">
      <alignment horizontal="right"/>
    </xf>
    <xf numFmtId="165" fontId="3" fillId="0" borderId="2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4" fontId="0" fillId="0" borderId="2" xfId="0" applyNumberFormat="1" applyFont="1" applyBorder="1" applyAlignment="1"/>
    <xf numFmtId="4" fontId="3" fillId="0" borderId="2" xfId="0" applyNumberFormat="1" applyFont="1" applyBorder="1"/>
    <xf numFmtId="4" fontId="3" fillId="0" borderId="0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/>
    <xf numFmtId="9" fontId="7" fillId="0" borderId="2" xfId="2" applyFont="1" applyBorder="1" applyAlignment="1">
      <alignment horizontal="center"/>
    </xf>
    <xf numFmtId="2" fontId="7" fillId="0" borderId="2" xfId="0" applyNumberFormat="1" applyFont="1" applyBorder="1"/>
    <xf numFmtId="2" fontId="8" fillId="0" borderId="2" xfId="0" applyNumberFormat="1" applyFont="1" applyBorder="1"/>
    <xf numFmtId="0" fontId="3" fillId="0" borderId="0" xfId="0" applyFont="1" applyBorder="1" applyAlignment="1">
      <alignment horizontal="right" wrapText="1"/>
    </xf>
    <xf numFmtId="9" fontId="4" fillId="0" borderId="0" xfId="2" applyFont="1" applyBorder="1" applyAlignment="1">
      <alignment horizontal="center"/>
    </xf>
    <xf numFmtId="2" fontId="3" fillId="0" borderId="0" xfId="0" applyNumberFormat="1" applyFont="1" applyBorder="1"/>
    <xf numFmtId="0" fontId="0" fillId="0" borderId="0" xfId="0" applyBorder="1"/>
    <xf numFmtId="2" fontId="7" fillId="0" borderId="2" xfId="0" quotePrefix="1" applyNumberFormat="1" applyFont="1" applyBorder="1"/>
    <xf numFmtId="10" fontId="7" fillId="0" borderId="2" xfId="0" applyNumberFormat="1" applyFont="1" applyBorder="1"/>
    <xf numFmtId="2" fontId="7" fillId="0" borderId="0" xfId="0" quotePrefix="1" applyNumberFormat="1" applyFont="1"/>
    <xf numFmtId="2" fontId="6" fillId="0" borderId="2" xfId="0" applyNumberFormat="1" applyFont="1" applyBorder="1"/>
    <xf numFmtId="2" fontId="9" fillId="0" borderId="2" xfId="0" applyNumberFormat="1" applyFont="1" applyBorder="1"/>
    <xf numFmtId="2" fontId="3" fillId="0" borderId="2" xfId="0" applyNumberFormat="1" applyFont="1" applyBorder="1"/>
    <xf numFmtId="2" fontId="3" fillId="0" borderId="2" xfId="0" applyNumberFormat="1" applyFont="1" applyBorder="1" applyAlignment="1"/>
    <xf numFmtId="0" fontId="3" fillId="0" borderId="2" xfId="0" applyFont="1" applyBorder="1" applyAlignment="1">
      <alignment horizontal="center" wrapText="1"/>
    </xf>
    <xf numFmtId="166" fontId="1" fillId="0" borderId="2" xfId="1" applyNumberFormat="1" applyFont="1" applyBorder="1"/>
    <xf numFmtId="4" fontId="4" fillId="0" borderId="2" xfId="0" applyNumberFormat="1" applyFont="1" applyBorder="1"/>
    <xf numFmtId="4" fontId="4" fillId="0" borderId="2" xfId="1" applyNumberFormat="1" applyFont="1" applyBorder="1"/>
    <xf numFmtId="166" fontId="3" fillId="0" borderId="2" xfId="0" applyNumberFormat="1" applyFont="1" applyBorder="1" applyAlignment="1"/>
    <xf numFmtId="166" fontId="3" fillId="0" borderId="7" xfId="0" applyNumberFormat="1" applyFont="1" applyBorder="1" applyAlignment="1"/>
    <xf numFmtId="4" fontId="3" fillId="0" borderId="6" xfId="0" applyNumberFormat="1" applyFont="1" applyBorder="1"/>
    <xf numFmtId="4" fontId="4" fillId="0" borderId="0" xfId="0" applyNumberFormat="1" applyFont="1" applyBorder="1"/>
    <xf numFmtId="43" fontId="4" fillId="0" borderId="2" xfId="0" applyNumberFormat="1" applyFont="1" applyBorder="1"/>
    <xf numFmtId="2" fontId="4" fillId="0" borderId="2" xfId="0" applyNumberFormat="1" applyFont="1" applyBorder="1"/>
    <xf numFmtId="10" fontId="3" fillId="0" borderId="6" xfId="0" applyNumberFormat="1" applyFont="1" applyBorder="1" applyAlignment="1"/>
    <xf numFmtId="165" fontId="3" fillId="0" borderId="2" xfId="0" applyNumberFormat="1" applyFont="1" applyBorder="1"/>
    <xf numFmtId="4" fontId="0" fillId="0" borderId="2" xfId="0" applyNumberFormat="1" applyBorder="1"/>
    <xf numFmtId="0" fontId="5" fillId="0" borderId="0" xfId="0" applyFont="1"/>
    <xf numFmtId="4" fontId="0" fillId="0" borderId="0" xfId="0" applyNumberFormat="1"/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1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67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/>
    <xf numFmtId="0" fontId="11" fillId="0" borderId="0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7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right"/>
    </xf>
    <xf numFmtId="165" fontId="0" fillId="0" borderId="19" xfId="0" applyNumberFormat="1" applyBorder="1"/>
    <xf numFmtId="0" fontId="0" fillId="0" borderId="0" xfId="0"/>
    <xf numFmtId="0" fontId="15" fillId="0" borderId="0" xfId="0" applyFont="1"/>
    <xf numFmtId="0" fontId="16" fillId="0" borderId="1" xfId="0" applyFont="1" applyBorder="1" applyAlignment="1">
      <alignment horizontal="center"/>
    </xf>
    <xf numFmtId="10" fontId="15" fillId="0" borderId="2" xfId="2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0" fontId="15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/>
    <xf numFmtId="0" fontId="10" fillId="0" borderId="2" xfId="0" applyFont="1" applyBorder="1"/>
    <xf numFmtId="10" fontId="10" fillId="0" borderId="2" xfId="0" applyNumberFormat="1" applyFont="1" applyBorder="1"/>
    <xf numFmtId="0" fontId="14" fillId="0" borderId="15" xfId="0" applyFont="1" applyBorder="1" applyAlignment="1">
      <alignment horizontal="center" wrapText="1"/>
    </xf>
    <xf numFmtId="0" fontId="15" fillId="0" borderId="14" xfId="0" applyFont="1" applyBorder="1" applyAlignment="1">
      <alignment horizontal="left" wrapText="1"/>
    </xf>
    <xf numFmtId="0" fontId="15" fillId="0" borderId="15" xfId="0" applyFont="1" applyBorder="1" applyAlignment="1">
      <alignment horizontal="center" wrapText="1"/>
    </xf>
    <xf numFmtId="10" fontId="15" fillId="0" borderId="15" xfId="0" applyNumberFormat="1" applyFont="1" applyBorder="1" applyAlignment="1">
      <alignment horizontal="center" wrapText="1"/>
    </xf>
    <xf numFmtId="0" fontId="15" fillId="0" borderId="15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164" fontId="15" fillId="0" borderId="15" xfId="0" applyNumberFormat="1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15" fillId="0" borderId="17" xfId="0" applyFont="1" applyBorder="1" applyAlignment="1">
      <alignment horizontal="center" wrapText="1"/>
    </xf>
    <xf numFmtId="10" fontId="15" fillId="0" borderId="17" xfId="0" applyNumberFormat="1" applyFont="1" applyBorder="1" applyAlignment="1">
      <alignment horizontal="center" wrapText="1"/>
    </xf>
    <xf numFmtId="164" fontId="15" fillId="0" borderId="17" xfId="0" applyNumberFormat="1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2" xfId="0" applyFont="1" applyBorder="1" applyAlignment="1">
      <alignment horizontal="center" wrapText="1"/>
    </xf>
    <xf numFmtId="10" fontId="15" fillId="0" borderId="2" xfId="0" applyNumberFormat="1" applyFont="1" applyBorder="1" applyAlignment="1">
      <alignment horizontal="center" wrapText="1"/>
    </xf>
    <xf numFmtId="164" fontId="15" fillId="0" borderId="2" xfId="0" applyNumberFormat="1" applyFont="1" applyBorder="1" applyAlignment="1">
      <alignment wrapText="1"/>
    </xf>
    <xf numFmtId="0" fontId="15" fillId="0" borderId="17" xfId="0" applyFont="1" applyBorder="1" applyAlignment="1">
      <alignment wrapText="1"/>
    </xf>
    <xf numFmtId="0" fontId="14" fillId="0" borderId="2" xfId="0" applyFont="1" applyBorder="1"/>
    <xf numFmtId="0" fontId="10" fillId="0" borderId="0" xfId="0" applyFont="1" applyFill="1" applyBorder="1" applyAlignment="1">
      <alignment horizontal="left"/>
    </xf>
    <xf numFmtId="1" fontId="14" fillId="0" borderId="2" xfId="2" applyNumberFormat="1" applyFont="1" applyBorder="1" applyAlignment="1">
      <alignment horizontal="right"/>
    </xf>
    <xf numFmtId="165" fontId="4" fillId="0" borderId="5" xfId="1" applyNumberFormat="1" applyFont="1" applyBorder="1"/>
    <xf numFmtId="165" fontId="3" fillId="0" borderId="5" xfId="1" applyNumberFormat="1" applyFont="1" applyBorder="1"/>
    <xf numFmtId="165" fontId="4" fillId="0" borderId="5" xfId="1" applyNumberFormat="1" applyFont="1" applyBorder="1" applyAlignment="1"/>
    <xf numFmtId="0" fontId="18" fillId="0" borderId="2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1" fontId="14" fillId="0" borderId="0" xfId="2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left"/>
    </xf>
    <xf numFmtId="1" fontId="14" fillId="0" borderId="2" xfId="2" applyNumberFormat="1" applyFont="1" applyBorder="1" applyAlignment="1">
      <alignment horizontal="center"/>
    </xf>
    <xf numFmtId="0" fontId="10" fillId="0" borderId="3" xfId="0" applyFont="1" applyBorder="1"/>
    <xf numFmtId="0" fontId="10" fillId="0" borderId="8" xfId="0" applyFont="1" applyBorder="1"/>
    <xf numFmtId="10" fontId="10" fillId="0" borderId="8" xfId="0" applyNumberFormat="1" applyFont="1" applyBorder="1"/>
    <xf numFmtId="0" fontId="3" fillId="0" borderId="2" xfId="0" applyFont="1" applyBorder="1" applyAlignment="1">
      <alignment horizontal="center" vertical="center"/>
    </xf>
    <xf numFmtId="43" fontId="4" fillId="0" borderId="2" xfId="1" applyFont="1" applyBorder="1" applyAlignment="1"/>
    <xf numFmtId="0" fontId="2" fillId="0" borderId="2" xfId="0" applyFont="1" applyBorder="1" applyAlignment="1">
      <alignment horizontal="center" vertical="center"/>
    </xf>
    <xf numFmtId="0" fontId="0" fillId="0" borderId="2" xfId="0" applyBorder="1"/>
    <xf numFmtId="0" fontId="14" fillId="0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left" vertical="center" wrapText="1"/>
    </xf>
    <xf numFmtId="43" fontId="0" fillId="0" borderId="0" xfId="0" applyNumberFormat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0" fontId="4" fillId="0" borderId="6" xfId="0" applyNumberFormat="1" applyFont="1" applyBorder="1"/>
    <xf numFmtId="0" fontId="4" fillId="0" borderId="2" xfId="0" applyFont="1" applyBorder="1" applyAlignment="1">
      <alignment horizontal="left"/>
    </xf>
    <xf numFmtId="43" fontId="0" fillId="0" borderId="2" xfId="1" applyFont="1" applyBorder="1"/>
    <xf numFmtId="43" fontId="0" fillId="0" borderId="0" xfId="1" applyNumberFormat="1" applyFont="1"/>
    <xf numFmtId="168" fontId="0" fillId="0" borderId="2" xfId="0" applyNumberFormat="1" applyBorder="1"/>
    <xf numFmtId="0" fontId="0" fillId="0" borderId="18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/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" xfId="0" applyBorder="1" applyAlignment="1"/>
    <xf numFmtId="43" fontId="4" fillId="0" borderId="0" xfId="1" applyFont="1" applyBorder="1"/>
    <xf numFmtId="43" fontId="0" fillId="0" borderId="2" xfId="1" quotePrefix="1" applyFont="1" applyBorder="1"/>
    <xf numFmtId="43" fontId="0" fillId="0" borderId="0" xfId="1" quotePrefix="1" applyFont="1" applyBorder="1"/>
    <xf numFmtId="43" fontId="3" fillId="0" borderId="0" xfId="1" applyFont="1" applyBorder="1"/>
    <xf numFmtId="0" fontId="0" fillId="0" borderId="0" xfId="0" applyAlignment="1">
      <alignment horizontal="right"/>
    </xf>
    <xf numFmtId="0" fontId="15" fillId="0" borderId="5" xfId="0" applyFont="1" applyBorder="1" applyAlignment="1"/>
    <xf numFmtId="0" fontId="15" fillId="0" borderId="6" xfId="0" applyFont="1" applyBorder="1" applyAlignment="1"/>
    <xf numFmtId="10" fontId="3" fillId="0" borderId="4" xfId="0" applyNumberFormat="1" applyFont="1" applyFill="1" applyBorder="1" applyAlignment="1">
      <alignment horizontal="right"/>
    </xf>
    <xf numFmtId="0" fontId="3" fillId="0" borderId="0" xfId="0" applyFont="1" applyBorder="1"/>
    <xf numFmtId="9" fontId="3" fillId="0" borderId="4" xfId="0" applyNumberFormat="1" applyFont="1" applyFill="1" applyBorder="1" applyAlignment="1">
      <alignment horizontal="right"/>
    </xf>
    <xf numFmtId="2" fontId="19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right"/>
    </xf>
    <xf numFmtId="44" fontId="4" fillId="0" borderId="2" xfId="3" applyFont="1" applyBorder="1"/>
    <xf numFmtId="9" fontId="4" fillId="0" borderId="7" xfId="2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9" fontId="4" fillId="0" borderId="2" xfId="2" applyFont="1" applyBorder="1" applyAlignment="1">
      <alignment horizontal="right"/>
    </xf>
    <xf numFmtId="165" fontId="12" fillId="0" borderId="2" xfId="1" applyNumberFormat="1" applyFont="1" applyBorder="1" applyAlignment="1">
      <alignment horizontal="right"/>
    </xf>
    <xf numFmtId="0" fontId="13" fillId="0" borderId="5" xfId="0" applyFont="1" applyBorder="1" applyAlignment="1">
      <alignment wrapText="1"/>
    </xf>
    <xf numFmtId="0" fontId="13" fillId="0" borderId="7" xfId="0" applyFont="1" applyBorder="1" applyAlignment="1">
      <alignment wrapText="1"/>
    </xf>
    <xf numFmtId="44" fontId="13" fillId="0" borderId="6" xfId="3" applyFont="1" applyBorder="1" applyAlignment="1">
      <alignment wrapText="1"/>
    </xf>
    <xf numFmtId="0" fontId="13" fillId="0" borderId="21" xfId="0" applyFont="1" applyFill="1" applyBorder="1" applyAlignment="1">
      <alignment wrapText="1"/>
    </xf>
    <xf numFmtId="0" fontId="13" fillId="0" borderId="6" xfId="3" applyNumberFormat="1" applyFont="1" applyBorder="1" applyAlignment="1">
      <alignment wrapText="1"/>
    </xf>
    <xf numFmtId="0" fontId="13" fillId="0" borderId="2" xfId="0" applyFont="1" applyBorder="1" applyAlignment="1">
      <alignment wrapText="1"/>
    </xf>
    <xf numFmtId="9" fontId="13" fillId="0" borderId="6" xfId="2" applyFont="1" applyBorder="1" applyAlignment="1">
      <alignment wrapText="1"/>
    </xf>
    <xf numFmtId="44" fontId="4" fillId="0" borderId="2" xfId="0" applyNumberFormat="1" applyFont="1" applyBorder="1" applyAlignment="1">
      <alignment horizontal="center"/>
    </xf>
    <xf numFmtId="0" fontId="13" fillId="0" borderId="2" xfId="3" applyNumberFormat="1" applyFont="1" applyBorder="1" applyAlignment="1">
      <alignment wrapText="1"/>
    </xf>
    <xf numFmtId="4" fontId="4" fillId="0" borderId="19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165" fontId="7" fillId="0" borderId="2" xfId="1" applyNumberFormat="1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3" fontId="3" fillId="0" borderId="6" xfId="1" applyFont="1" applyBorder="1"/>
    <xf numFmtId="0" fontId="2" fillId="0" borderId="5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5" fillId="0" borderId="2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0" fillId="0" borderId="18" xfId="0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18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top" wrapText="1"/>
    </xf>
    <xf numFmtId="4" fontId="17" fillId="0" borderId="2" xfId="0" applyNumberFormat="1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4" fillId="0" borderId="2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4" fillId="0" borderId="9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8" fillId="0" borderId="5" xfId="0" applyFont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5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3" fillId="0" borderId="5" xfId="0" applyFont="1" applyBorder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3" fillId="0" borderId="5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"/>
  <sheetViews>
    <sheetView workbookViewId="0">
      <selection activeCell="A9" sqref="A9:K11"/>
    </sheetView>
  </sheetViews>
  <sheetFormatPr defaultRowHeight="15" x14ac:dyDescent="0.25"/>
  <cols>
    <col min="1" max="1" width="29.7109375" style="83" customWidth="1"/>
    <col min="2" max="2" width="8.7109375" style="83" customWidth="1"/>
    <col min="3" max="3" width="8.42578125" style="83" customWidth="1"/>
    <col min="4" max="4" width="10.140625" style="83" customWidth="1"/>
    <col min="5" max="5" width="9.42578125" style="83" customWidth="1"/>
    <col min="6" max="6" width="8.7109375" style="83" customWidth="1"/>
    <col min="7" max="7" width="9" style="83" customWidth="1"/>
    <col min="8" max="8" width="13.85546875" style="83" customWidth="1"/>
    <col min="9" max="9" width="13.42578125" style="83" customWidth="1"/>
    <col min="10" max="10" width="11.42578125" style="83" customWidth="1"/>
    <col min="11" max="11" width="11.28515625" style="83" customWidth="1"/>
    <col min="12" max="16384" width="9.140625" style="83"/>
  </cols>
  <sheetData>
    <row r="2" spans="1:11" x14ac:dyDescent="0.25">
      <c r="A2" s="205" t="s">
        <v>117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4" spans="1:11" ht="24" customHeight="1" x14ac:dyDescent="0.25">
      <c r="A4" s="206" t="s">
        <v>92</v>
      </c>
      <c r="B4" s="208" t="s">
        <v>118</v>
      </c>
      <c r="C4" s="209"/>
      <c r="D4" s="209"/>
      <c r="E4" s="209"/>
      <c r="F4" s="209"/>
      <c r="G4" s="210"/>
      <c r="H4" s="211" t="s">
        <v>119</v>
      </c>
      <c r="I4" s="211" t="s">
        <v>120</v>
      </c>
      <c r="J4" s="213" t="s">
        <v>121</v>
      </c>
      <c r="K4" s="213" t="s">
        <v>122</v>
      </c>
    </row>
    <row r="5" spans="1:11" ht="40.5" customHeight="1" x14ac:dyDescent="0.25">
      <c r="A5" s="207"/>
      <c r="B5" s="127" t="s">
        <v>125</v>
      </c>
      <c r="C5" s="127" t="s">
        <v>126</v>
      </c>
      <c r="D5" s="127" t="s">
        <v>127</v>
      </c>
      <c r="E5" s="127" t="s">
        <v>128</v>
      </c>
      <c r="F5" s="127" t="s">
        <v>129</v>
      </c>
      <c r="G5" s="127" t="s">
        <v>130</v>
      </c>
      <c r="H5" s="212"/>
      <c r="I5" s="212"/>
      <c r="J5" s="213"/>
      <c r="K5" s="213"/>
    </row>
    <row r="6" spans="1:11" ht="72.75" customHeight="1" x14ac:dyDescent="0.25">
      <c r="A6" s="149" t="s">
        <v>166</v>
      </c>
      <c r="B6" s="145"/>
      <c r="C6" s="145"/>
      <c r="D6" s="145"/>
      <c r="E6" s="145"/>
      <c r="F6" s="146"/>
      <c r="G6" s="147"/>
      <c r="H6" s="146">
        <v>293.22000000000003</v>
      </c>
      <c r="I6" s="144">
        <v>1</v>
      </c>
      <c r="J6" s="148">
        <f t="shared" ref="J6:J8" si="0">H6*I6</f>
        <v>293.22000000000003</v>
      </c>
      <c r="K6" s="148">
        <f>J6/12</f>
        <v>24.435000000000002</v>
      </c>
    </row>
    <row r="7" spans="1:11" ht="64.5" customHeight="1" x14ac:dyDescent="0.25">
      <c r="A7" s="149" t="s">
        <v>167</v>
      </c>
      <c r="B7" s="145"/>
      <c r="C7" s="145"/>
      <c r="D7" s="145"/>
      <c r="E7" s="145"/>
      <c r="F7" s="146"/>
      <c r="G7" s="147"/>
      <c r="H7" s="146">
        <v>40.270000000000003</v>
      </c>
      <c r="I7" s="144">
        <v>1</v>
      </c>
      <c r="J7" s="148">
        <f t="shared" si="0"/>
        <v>40.270000000000003</v>
      </c>
      <c r="K7" s="148">
        <f t="shared" ref="K7" si="1">J7/12</f>
        <v>3.3558333333333334</v>
      </c>
    </row>
    <row r="8" spans="1:11" ht="52.5" customHeight="1" x14ac:dyDescent="0.25">
      <c r="A8" s="149" t="s">
        <v>168</v>
      </c>
      <c r="B8" s="145"/>
      <c r="C8" s="145"/>
      <c r="D8" s="145"/>
      <c r="E8" s="145"/>
      <c r="F8" s="146"/>
      <c r="G8" s="147"/>
      <c r="H8" s="146">
        <v>72.5</v>
      </c>
      <c r="I8" s="144">
        <v>1</v>
      </c>
      <c r="J8" s="148">
        <f t="shared" si="0"/>
        <v>72.5</v>
      </c>
      <c r="K8" s="148">
        <f t="shared" ref="K8" si="2">J8/12</f>
        <v>6.041666666666667</v>
      </c>
    </row>
    <row r="9" spans="1:11" x14ac:dyDescent="0.25">
      <c r="A9" s="202" t="s">
        <v>123</v>
      </c>
      <c r="B9" s="203"/>
      <c r="C9" s="203"/>
      <c r="D9" s="203"/>
      <c r="E9" s="203"/>
      <c r="F9" s="203"/>
      <c r="G9" s="203"/>
      <c r="H9" s="203"/>
      <c r="I9" s="203"/>
      <c r="J9" s="204"/>
      <c r="K9" s="128">
        <f>SUM(K6:K8)</f>
        <v>33.832500000000003</v>
      </c>
    </row>
  </sheetData>
  <mergeCells count="8">
    <mergeCell ref="A9:J9"/>
    <mergeCell ref="A2:K2"/>
    <mergeCell ref="A4:A5"/>
    <mergeCell ref="B4:G4"/>
    <mergeCell ref="H4:H5"/>
    <mergeCell ref="I4:I5"/>
    <mergeCell ref="J4:J5"/>
    <mergeCell ref="K4:K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abSelected="1" view="pageBreakPreview" topLeftCell="A187" zoomScale="140" zoomScaleNormal="100" zoomScaleSheetLayoutView="140" workbookViewId="0">
      <selection activeCell="E160" sqref="E160"/>
    </sheetView>
  </sheetViews>
  <sheetFormatPr defaultRowHeight="15" x14ac:dyDescent="0.25"/>
  <cols>
    <col min="1" max="1" width="21.28515625" style="83" customWidth="1"/>
    <col min="2" max="2" width="16.7109375" style="83" customWidth="1"/>
    <col min="3" max="3" width="14.140625" style="83" customWidth="1"/>
    <col min="4" max="4" width="13.7109375" style="83" customWidth="1"/>
    <col min="5" max="5" width="18.140625" style="83" customWidth="1"/>
    <col min="6" max="6" width="10.28515625" style="83" bestFit="1" customWidth="1"/>
    <col min="7" max="7" width="11" style="83" bestFit="1" customWidth="1"/>
    <col min="8" max="12" width="9.140625" style="83"/>
    <col min="13" max="13" width="12.85546875" style="83" customWidth="1"/>
    <col min="14" max="14" width="7.7109375" style="83" customWidth="1"/>
    <col min="15" max="249" width="9.140625" style="83"/>
    <col min="250" max="250" width="21.28515625" style="83" customWidth="1"/>
    <col min="251" max="251" width="16.7109375" style="83" customWidth="1"/>
    <col min="252" max="252" width="14.140625" style="83" customWidth="1"/>
    <col min="253" max="253" width="13.7109375" style="83" customWidth="1"/>
    <col min="254" max="254" width="18.140625" style="83" customWidth="1"/>
    <col min="255" max="255" width="19.85546875" style="83" customWidth="1"/>
    <col min="256" max="256" width="6" style="83" customWidth="1"/>
    <col min="257" max="257" width="33.42578125" style="83" customWidth="1"/>
    <col min="258" max="258" width="12.5703125" style="83" customWidth="1"/>
    <col min="259" max="259" width="11.5703125" style="83" bestFit="1" customWidth="1"/>
    <col min="260" max="260" width="9.28515625" style="83" bestFit="1" customWidth="1"/>
    <col min="261" max="261" width="11.140625" style="83" bestFit="1" customWidth="1"/>
    <col min="262" max="262" width="10.28515625" style="83" bestFit="1" customWidth="1"/>
    <col min="263" max="268" width="9.140625" style="83"/>
    <col min="269" max="269" width="12.85546875" style="83" customWidth="1"/>
    <col min="270" max="270" width="7.7109375" style="83" customWidth="1"/>
    <col min="271" max="505" width="9.140625" style="83"/>
    <col min="506" max="506" width="21.28515625" style="83" customWidth="1"/>
    <col min="507" max="507" width="16.7109375" style="83" customWidth="1"/>
    <col min="508" max="508" width="14.140625" style="83" customWidth="1"/>
    <col min="509" max="509" width="13.7109375" style="83" customWidth="1"/>
    <col min="510" max="510" width="18.140625" style="83" customWidth="1"/>
    <col min="511" max="511" width="19.85546875" style="83" customWidth="1"/>
    <col min="512" max="512" width="6" style="83" customWidth="1"/>
    <col min="513" max="513" width="33.42578125" style="83" customWidth="1"/>
    <col min="514" max="514" width="12.5703125" style="83" customWidth="1"/>
    <col min="515" max="515" width="11.5703125" style="83" bestFit="1" customWidth="1"/>
    <col min="516" max="516" width="9.28515625" style="83" bestFit="1" customWidth="1"/>
    <col min="517" max="517" width="11.140625" style="83" bestFit="1" customWidth="1"/>
    <col min="518" max="518" width="10.28515625" style="83" bestFit="1" customWidth="1"/>
    <col min="519" max="524" width="9.140625" style="83"/>
    <col min="525" max="525" width="12.85546875" style="83" customWidth="1"/>
    <col min="526" max="526" width="7.7109375" style="83" customWidth="1"/>
    <col min="527" max="761" width="9.140625" style="83"/>
    <col min="762" max="762" width="21.28515625" style="83" customWidth="1"/>
    <col min="763" max="763" width="16.7109375" style="83" customWidth="1"/>
    <col min="764" max="764" width="14.140625" style="83" customWidth="1"/>
    <col min="765" max="765" width="13.7109375" style="83" customWidth="1"/>
    <col min="766" max="766" width="18.140625" style="83" customWidth="1"/>
    <col min="767" max="767" width="19.85546875" style="83" customWidth="1"/>
    <col min="768" max="768" width="6" style="83" customWidth="1"/>
    <col min="769" max="769" width="33.42578125" style="83" customWidth="1"/>
    <col min="770" max="770" width="12.5703125" style="83" customWidth="1"/>
    <col min="771" max="771" width="11.5703125" style="83" bestFit="1" customWidth="1"/>
    <col min="772" max="772" width="9.28515625" style="83" bestFit="1" customWidth="1"/>
    <col min="773" max="773" width="11.140625" style="83" bestFit="1" customWidth="1"/>
    <col min="774" max="774" width="10.28515625" style="83" bestFit="1" customWidth="1"/>
    <col min="775" max="780" width="9.140625" style="83"/>
    <col min="781" max="781" width="12.85546875" style="83" customWidth="1"/>
    <col min="782" max="782" width="7.7109375" style="83" customWidth="1"/>
    <col min="783" max="1017" width="9.140625" style="83"/>
    <col min="1018" max="1018" width="21.28515625" style="83" customWidth="1"/>
    <col min="1019" max="1019" width="16.7109375" style="83" customWidth="1"/>
    <col min="1020" max="1020" width="14.140625" style="83" customWidth="1"/>
    <col min="1021" max="1021" width="13.7109375" style="83" customWidth="1"/>
    <col min="1022" max="1022" width="18.140625" style="83" customWidth="1"/>
    <col min="1023" max="1023" width="19.85546875" style="83" customWidth="1"/>
    <col min="1024" max="1024" width="6" style="83" customWidth="1"/>
    <col min="1025" max="1025" width="33.42578125" style="83" customWidth="1"/>
    <col min="1026" max="1026" width="12.5703125" style="83" customWidth="1"/>
    <col min="1027" max="1027" width="11.5703125" style="83" bestFit="1" customWidth="1"/>
    <col min="1028" max="1028" width="9.28515625" style="83" bestFit="1" customWidth="1"/>
    <col min="1029" max="1029" width="11.140625" style="83" bestFit="1" customWidth="1"/>
    <col min="1030" max="1030" width="10.28515625" style="83" bestFit="1" customWidth="1"/>
    <col min="1031" max="1036" width="9.140625" style="83"/>
    <col min="1037" max="1037" width="12.85546875" style="83" customWidth="1"/>
    <col min="1038" max="1038" width="7.7109375" style="83" customWidth="1"/>
    <col min="1039" max="1273" width="9.140625" style="83"/>
    <col min="1274" max="1274" width="21.28515625" style="83" customWidth="1"/>
    <col min="1275" max="1275" width="16.7109375" style="83" customWidth="1"/>
    <col min="1276" max="1276" width="14.140625" style="83" customWidth="1"/>
    <col min="1277" max="1277" width="13.7109375" style="83" customWidth="1"/>
    <col min="1278" max="1278" width="18.140625" style="83" customWidth="1"/>
    <col min="1279" max="1279" width="19.85546875" style="83" customWidth="1"/>
    <col min="1280" max="1280" width="6" style="83" customWidth="1"/>
    <col min="1281" max="1281" width="33.42578125" style="83" customWidth="1"/>
    <col min="1282" max="1282" width="12.5703125" style="83" customWidth="1"/>
    <col min="1283" max="1283" width="11.5703125" style="83" bestFit="1" customWidth="1"/>
    <col min="1284" max="1284" width="9.28515625" style="83" bestFit="1" customWidth="1"/>
    <col min="1285" max="1285" width="11.140625" style="83" bestFit="1" customWidth="1"/>
    <col min="1286" max="1286" width="10.28515625" style="83" bestFit="1" customWidth="1"/>
    <col min="1287" max="1292" width="9.140625" style="83"/>
    <col min="1293" max="1293" width="12.85546875" style="83" customWidth="1"/>
    <col min="1294" max="1294" width="7.7109375" style="83" customWidth="1"/>
    <col min="1295" max="1529" width="9.140625" style="83"/>
    <col min="1530" max="1530" width="21.28515625" style="83" customWidth="1"/>
    <col min="1531" max="1531" width="16.7109375" style="83" customWidth="1"/>
    <col min="1532" max="1532" width="14.140625" style="83" customWidth="1"/>
    <col min="1533" max="1533" width="13.7109375" style="83" customWidth="1"/>
    <col min="1534" max="1534" width="18.140625" style="83" customWidth="1"/>
    <col min="1535" max="1535" width="19.85546875" style="83" customWidth="1"/>
    <col min="1536" max="1536" width="6" style="83" customWidth="1"/>
    <col min="1537" max="1537" width="33.42578125" style="83" customWidth="1"/>
    <col min="1538" max="1538" width="12.5703125" style="83" customWidth="1"/>
    <col min="1539" max="1539" width="11.5703125" style="83" bestFit="1" customWidth="1"/>
    <col min="1540" max="1540" width="9.28515625" style="83" bestFit="1" customWidth="1"/>
    <col min="1541" max="1541" width="11.140625" style="83" bestFit="1" customWidth="1"/>
    <col min="1542" max="1542" width="10.28515625" style="83" bestFit="1" customWidth="1"/>
    <col min="1543" max="1548" width="9.140625" style="83"/>
    <col min="1549" max="1549" width="12.85546875" style="83" customWidth="1"/>
    <col min="1550" max="1550" width="7.7109375" style="83" customWidth="1"/>
    <col min="1551" max="1785" width="9.140625" style="83"/>
    <col min="1786" max="1786" width="21.28515625" style="83" customWidth="1"/>
    <col min="1787" max="1787" width="16.7109375" style="83" customWidth="1"/>
    <col min="1788" max="1788" width="14.140625" style="83" customWidth="1"/>
    <col min="1789" max="1789" width="13.7109375" style="83" customWidth="1"/>
    <col min="1790" max="1790" width="18.140625" style="83" customWidth="1"/>
    <col min="1791" max="1791" width="19.85546875" style="83" customWidth="1"/>
    <col min="1792" max="1792" width="6" style="83" customWidth="1"/>
    <col min="1793" max="1793" width="33.42578125" style="83" customWidth="1"/>
    <col min="1794" max="1794" width="12.5703125" style="83" customWidth="1"/>
    <col min="1795" max="1795" width="11.5703125" style="83" bestFit="1" customWidth="1"/>
    <col min="1796" max="1796" width="9.28515625" style="83" bestFit="1" customWidth="1"/>
    <col min="1797" max="1797" width="11.140625" style="83" bestFit="1" customWidth="1"/>
    <col min="1798" max="1798" width="10.28515625" style="83" bestFit="1" customWidth="1"/>
    <col min="1799" max="1804" width="9.140625" style="83"/>
    <col min="1805" max="1805" width="12.85546875" style="83" customWidth="1"/>
    <col min="1806" max="1806" width="7.7109375" style="83" customWidth="1"/>
    <col min="1807" max="2041" width="9.140625" style="83"/>
    <col min="2042" max="2042" width="21.28515625" style="83" customWidth="1"/>
    <col min="2043" max="2043" width="16.7109375" style="83" customWidth="1"/>
    <col min="2044" max="2044" width="14.140625" style="83" customWidth="1"/>
    <col min="2045" max="2045" width="13.7109375" style="83" customWidth="1"/>
    <col min="2046" max="2046" width="18.140625" style="83" customWidth="1"/>
    <col min="2047" max="2047" width="19.85546875" style="83" customWidth="1"/>
    <col min="2048" max="2048" width="6" style="83" customWidth="1"/>
    <col min="2049" max="2049" width="33.42578125" style="83" customWidth="1"/>
    <col min="2050" max="2050" width="12.5703125" style="83" customWidth="1"/>
    <col min="2051" max="2051" width="11.5703125" style="83" bestFit="1" customWidth="1"/>
    <col min="2052" max="2052" width="9.28515625" style="83" bestFit="1" customWidth="1"/>
    <col min="2053" max="2053" width="11.140625" style="83" bestFit="1" customWidth="1"/>
    <col min="2054" max="2054" width="10.28515625" style="83" bestFit="1" customWidth="1"/>
    <col min="2055" max="2060" width="9.140625" style="83"/>
    <col min="2061" max="2061" width="12.85546875" style="83" customWidth="1"/>
    <col min="2062" max="2062" width="7.7109375" style="83" customWidth="1"/>
    <col min="2063" max="2297" width="9.140625" style="83"/>
    <col min="2298" max="2298" width="21.28515625" style="83" customWidth="1"/>
    <col min="2299" max="2299" width="16.7109375" style="83" customWidth="1"/>
    <col min="2300" max="2300" width="14.140625" style="83" customWidth="1"/>
    <col min="2301" max="2301" width="13.7109375" style="83" customWidth="1"/>
    <col min="2302" max="2302" width="18.140625" style="83" customWidth="1"/>
    <col min="2303" max="2303" width="19.85546875" style="83" customWidth="1"/>
    <col min="2304" max="2304" width="6" style="83" customWidth="1"/>
    <col min="2305" max="2305" width="33.42578125" style="83" customWidth="1"/>
    <col min="2306" max="2306" width="12.5703125" style="83" customWidth="1"/>
    <col min="2307" max="2307" width="11.5703125" style="83" bestFit="1" customWidth="1"/>
    <col min="2308" max="2308" width="9.28515625" style="83" bestFit="1" customWidth="1"/>
    <col min="2309" max="2309" width="11.140625" style="83" bestFit="1" customWidth="1"/>
    <col min="2310" max="2310" width="10.28515625" style="83" bestFit="1" customWidth="1"/>
    <col min="2311" max="2316" width="9.140625" style="83"/>
    <col min="2317" max="2317" width="12.85546875" style="83" customWidth="1"/>
    <col min="2318" max="2318" width="7.7109375" style="83" customWidth="1"/>
    <col min="2319" max="2553" width="9.140625" style="83"/>
    <col min="2554" max="2554" width="21.28515625" style="83" customWidth="1"/>
    <col min="2555" max="2555" width="16.7109375" style="83" customWidth="1"/>
    <col min="2556" max="2556" width="14.140625" style="83" customWidth="1"/>
    <col min="2557" max="2557" width="13.7109375" style="83" customWidth="1"/>
    <col min="2558" max="2558" width="18.140625" style="83" customWidth="1"/>
    <col min="2559" max="2559" width="19.85546875" style="83" customWidth="1"/>
    <col min="2560" max="2560" width="6" style="83" customWidth="1"/>
    <col min="2561" max="2561" width="33.42578125" style="83" customWidth="1"/>
    <col min="2562" max="2562" width="12.5703125" style="83" customWidth="1"/>
    <col min="2563" max="2563" width="11.5703125" style="83" bestFit="1" customWidth="1"/>
    <col min="2564" max="2564" width="9.28515625" style="83" bestFit="1" customWidth="1"/>
    <col min="2565" max="2565" width="11.140625" style="83" bestFit="1" customWidth="1"/>
    <col min="2566" max="2566" width="10.28515625" style="83" bestFit="1" customWidth="1"/>
    <col min="2567" max="2572" width="9.140625" style="83"/>
    <col min="2573" max="2573" width="12.85546875" style="83" customWidth="1"/>
    <col min="2574" max="2574" width="7.7109375" style="83" customWidth="1"/>
    <col min="2575" max="2809" width="9.140625" style="83"/>
    <col min="2810" max="2810" width="21.28515625" style="83" customWidth="1"/>
    <col min="2811" max="2811" width="16.7109375" style="83" customWidth="1"/>
    <col min="2812" max="2812" width="14.140625" style="83" customWidth="1"/>
    <col min="2813" max="2813" width="13.7109375" style="83" customWidth="1"/>
    <col min="2814" max="2814" width="18.140625" style="83" customWidth="1"/>
    <col min="2815" max="2815" width="19.85546875" style="83" customWidth="1"/>
    <col min="2816" max="2816" width="6" style="83" customWidth="1"/>
    <col min="2817" max="2817" width="33.42578125" style="83" customWidth="1"/>
    <col min="2818" max="2818" width="12.5703125" style="83" customWidth="1"/>
    <col min="2819" max="2819" width="11.5703125" style="83" bestFit="1" customWidth="1"/>
    <col min="2820" max="2820" width="9.28515625" style="83" bestFit="1" customWidth="1"/>
    <col min="2821" max="2821" width="11.140625" style="83" bestFit="1" customWidth="1"/>
    <col min="2822" max="2822" width="10.28515625" style="83" bestFit="1" customWidth="1"/>
    <col min="2823" max="2828" width="9.140625" style="83"/>
    <col min="2829" max="2829" width="12.85546875" style="83" customWidth="1"/>
    <col min="2830" max="2830" width="7.7109375" style="83" customWidth="1"/>
    <col min="2831" max="3065" width="9.140625" style="83"/>
    <col min="3066" max="3066" width="21.28515625" style="83" customWidth="1"/>
    <col min="3067" max="3067" width="16.7109375" style="83" customWidth="1"/>
    <col min="3068" max="3068" width="14.140625" style="83" customWidth="1"/>
    <col min="3069" max="3069" width="13.7109375" style="83" customWidth="1"/>
    <col min="3070" max="3070" width="18.140625" style="83" customWidth="1"/>
    <col min="3071" max="3071" width="19.85546875" style="83" customWidth="1"/>
    <col min="3072" max="3072" width="6" style="83" customWidth="1"/>
    <col min="3073" max="3073" width="33.42578125" style="83" customWidth="1"/>
    <col min="3074" max="3074" width="12.5703125" style="83" customWidth="1"/>
    <col min="3075" max="3075" width="11.5703125" style="83" bestFit="1" customWidth="1"/>
    <col min="3076" max="3076" width="9.28515625" style="83" bestFit="1" customWidth="1"/>
    <col min="3077" max="3077" width="11.140625" style="83" bestFit="1" customWidth="1"/>
    <col min="3078" max="3078" width="10.28515625" style="83" bestFit="1" customWidth="1"/>
    <col min="3079" max="3084" width="9.140625" style="83"/>
    <col min="3085" max="3085" width="12.85546875" style="83" customWidth="1"/>
    <col min="3086" max="3086" width="7.7109375" style="83" customWidth="1"/>
    <col min="3087" max="3321" width="9.140625" style="83"/>
    <col min="3322" max="3322" width="21.28515625" style="83" customWidth="1"/>
    <col min="3323" max="3323" width="16.7109375" style="83" customWidth="1"/>
    <col min="3324" max="3324" width="14.140625" style="83" customWidth="1"/>
    <col min="3325" max="3325" width="13.7109375" style="83" customWidth="1"/>
    <col min="3326" max="3326" width="18.140625" style="83" customWidth="1"/>
    <col min="3327" max="3327" width="19.85546875" style="83" customWidth="1"/>
    <col min="3328" max="3328" width="6" style="83" customWidth="1"/>
    <col min="3329" max="3329" width="33.42578125" style="83" customWidth="1"/>
    <col min="3330" max="3330" width="12.5703125" style="83" customWidth="1"/>
    <col min="3331" max="3331" width="11.5703125" style="83" bestFit="1" customWidth="1"/>
    <col min="3332" max="3332" width="9.28515625" style="83" bestFit="1" customWidth="1"/>
    <col min="3333" max="3333" width="11.140625" style="83" bestFit="1" customWidth="1"/>
    <col min="3334" max="3334" width="10.28515625" style="83" bestFit="1" customWidth="1"/>
    <col min="3335" max="3340" width="9.140625" style="83"/>
    <col min="3341" max="3341" width="12.85546875" style="83" customWidth="1"/>
    <col min="3342" max="3342" width="7.7109375" style="83" customWidth="1"/>
    <col min="3343" max="3577" width="9.140625" style="83"/>
    <col min="3578" max="3578" width="21.28515625" style="83" customWidth="1"/>
    <col min="3579" max="3579" width="16.7109375" style="83" customWidth="1"/>
    <col min="3580" max="3580" width="14.140625" style="83" customWidth="1"/>
    <col min="3581" max="3581" width="13.7109375" style="83" customWidth="1"/>
    <col min="3582" max="3582" width="18.140625" style="83" customWidth="1"/>
    <col min="3583" max="3583" width="19.85546875" style="83" customWidth="1"/>
    <col min="3584" max="3584" width="6" style="83" customWidth="1"/>
    <col min="3585" max="3585" width="33.42578125" style="83" customWidth="1"/>
    <col min="3586" max="3586" width="12.5703125" style="83" customWidth="1"/>
    <col min="3587" max="3587" width="11.5703125" style="83" bestFit="1" customWidth="1"/>
    <col min="3588" max="3588" width="9.28515625" style="83" bestFit="1" customWidth="1"/>
    <col min="3589" max="3589" width="11.140625" style="83" bestFit="1" customWidth="1"/>
    <col min="3590" max="3590" width="10.28515625" style="83" bestFit="1" customWidth="1"/>
    <col min="3591" max="3596" width="9.140625" style="83"/>
    <col min="3597" max="3597" width="12.85546875" style="83" customWidth="1"/>
    <col min="3598" max="3598" width="7.7109375" style="83" customWidth="1"/>
    <col min="3599" max="3833" width="9.140625" style="83"/>
    <col min="3834" max="3834" width="21.28515625" style="83" customWidth="1"/>
    <col min="3835" max="3835" width="16.7109375" style="83" customWidth="1"/>
    <col min="3836" max="3836" width="14.140625" style="83" customWidth="1"/>
    <col min="3837" max="3837" width="13.7109375" style="83" customWidth="1"/>
    <col min="3838" max="3838" width="18.140625" style="83" customWidth="1"/>
    <col min="3839" max="3839" width="19.85546875" style="83" customWidth="1"/>
    <col min="3840" max="3840" width="6" style="83" customWidth="1"/>
    <col min="3841" max="3841" width="33.42578125" style="83" customWidth="1"/>
    <col min="3842" max="3842" width="12.5703125" style="83" customWidth="1"/>
    <col min="3843" max="3843" width="11.5703125" style="83" bestFit="1" customWidth="1"/>
    <col min="3844" max="3844" width="9.28515625" style="83" bestFit="1" customWidth="1"/>
    <col min="3845" max="3845" width="11.140625" style="83" bestFit="1" customWidth="1"/>
    <col min="3846" max="3846" width="10.28515625" style="83" bestFit="1" customWidth="1"/>
    <col min="3847" max="3852" width="9.140625" style="83"/>
    <col min="3853" max="3853" width="12.85546875" style="83" customWidth="1"/>
    <col min="3854" max="3854" width="7.7109375" style="83" customWidth="1"/>
    <col min="3855" max="4089" width="9.140625" style="83"/>
    <col min="4090" max="4090" width="21.28515625" style="83" customWidth="1"/>
    <col min="4091" max="4091" width="16.7109375" style="83" customWidth="1"/>
    <col min="4092" max="4092" width="14.140625" style="83" customWidth="1"/>
    <col min="4093" max="4093" width="13.7109375" style="83" customWidth="1"/>
    <col min="4094" max="4094" width="18.140625" style="83" customWidth="1"/>
    <col min="4095" max="4095" width="19.85546875" style="83" customWidth="1"/>
    <col min="4096" max="4096" width="6" style="83" customWidth="1"/>
    <col min="4097" max="4097" width="33.42578125" style="83" customWidth="1"/>
    <col min="4098" max="4098" width="12.5703125" style="83" customWidth="1"/>
    <col min="4099" max="4099" width="11.5703125" style="83" bestFit="1" customWidth="1"/>
    <col min="4100" max="4100" width="9.28515625" style="83" bestFit="1" customWidth="1"/>
    <col min="4101" max="4101" width="11.140625" style="83" bestFit="1" customWidth="1"/>
    <col min="4102" max="4102" width="10.28515625" style="83" bestFit="1" customWidth="1"/>
    <col min="4103" max="4108" width="9.140625" style="83"/>
    <col min="4109" max="4109" width="12.85546875" style="83" customWidth="1"/>
    <col min="4110" max="4110" width="7.7109375" style="83" customWidth="1"/>
    <col min="4111" max="4345" width="9.140625" style="83"/>
    <col min="4346" max="4346" width="21.28515625" style="83" customWidth="1"/>
    <col min="4347" max="4347" width="16.7109375" style="83" customWidth="1"/>
    <col min="4348" max="4348" width="14.140625" style="83" customWidth="1"/>
    <col min="4349" max="4349" width="13.7109375" style="83" customWidth="1"/>
    <col min="4350" max="4350" width="18.140625" style="83" customWidth="1"/>
    <col min="4351" max="4351" width="19.85546875" style="83" customWidth="1"/>
    <col min="4352" max="4352" width="6" style="83" customWidth="1"/>
    <col min="4353" max="4353" width="33.42578125" style="83" customWidth="1"/>
    <col min="4354" max="4354" width="12.5703125" style="83" customWidth="1"/>
    <col min="4355" max="4355" width="11.5703125" style="83" bestFit="1" customWidth="1"/>
    <col min="4356" max="4356" width="9.28515625" style="83" bestFit="1" customWidth="1"/>
    <col min="4357" max="4357" width="11.140625" style="83" bestFit="1" customWidth="1"/>
    <col min="4358" max="4358" width="10.28515625" style="83" bestFit="1" customWidth="1"/>
    <col min="4359" max="4364" width="9.140625" style="83"/>
    <col min="4365" max="4365" width="12.85546875" style="83" customWidth="1"/>
    <col min="4366" max="4366" width="7.7109375" style="83" customWidth="1"/>
    <col min="4367" max="4601" width="9.140625" style="83"/>
    <col min="4602" max="4602" width="21.28515625" style="83" customWidth="1"/>
    <col min="4603" max="4603" width="16.7109375" style="83" customWidth="1"/>
    <col min="4604" max="4604" width="14.140625" style="83" customWidth="1"/>
    <col min="4605" max="4605" width="13.7109375" style="83" customWidth="1"/>
    <col min="4606" max="4606" width="18.140625" style="83" customWidth="1"/>
    <col min="4607" max="4607" width="19.85546875" style="83" customWidth="1"/>
    <col min="4608" max="4608" width="6" style="83" customWidth="1"/>
    <col min="4609" max="4609" width="33.42578125" style="83" customWidth="1"/>
    <col min="4610" max="4610" width="12.5703125" style="83" customWidth="1"/>
    <col min="4611" max="4611" width="11.5703125" style="83" bestFit="1" customWidth="1"/>
    <col min="4612" max="4612" width="9.28515625" style="83" bestFit="1" customWidth="1"/>
    <col min="4613" max="4613" width="11.140625" style="83" bestFit="1" customWidth="1"/>
    <col min="4614" max="4614" width="10.28515625" style="83" bestFit="1" customWidth="1"/>
    <col min="4615" max="4620" width="9.140625" style="83"/>
    <col min="4621" max="4621" width="12.85546875" style="83" customWidth="1"/>
    <col min="4622" max="4622" width="7.7109375" style="83" customWidth="1"/>
    <col min="4623" max="4857" width="9.140625" style="83"/>
    <col min="4858" max="4858" width="21.28515625" style="83" customWidth="1"/>
    <col min="4859" max="4859" width="16.7109375" style="83" customWidth="1"/>
    <col min="4860" max="4860" width="14.140625" style="83" customWidth="1"/>
    <col min="4861" max="4861" width="13.7109375" style="83" customWidth="1"/>
    <col min="4862" max="4862" width="18.140625" style="83" customWidth="1"/>
    <col min="4863" max="4863" width="19.85546875" style="83" customWidth="1"/>
    <col min="4864" max="4864" width="6" style="83" customWidth="1"/>
    <col min="4865" max="4865" width="33.42578125" style="83" customWidth="1"/>
    <col min="4866" max="4866" width="12.5703125" style="83" customWidth="1"/>
    <col min="4867" max="4867" width="11.5703125" style="83" bestFit="1" customWidth="1"/>
    <col min="4868" max="4868" width="9.28515625" style="83" bestFit="1" customWidth="1"/>
    <col min="4869" max="4869" width="11.140625" style="83" bestFit="1" customWidth="1"/>
    <col min="4870" max="4870" width="10.28515625" style="83" bestFit="1" customWidth="1"/>
    <col min="4871" max="4876" width="9.140625" style="83"/>
    <col min="4877" max="4877" width="12.85546875" style="83" customWidth="1"/>
    <col min="4878" max="4878" width="7.7109375" style="83" customWidth="1"/>
    <col min="4879" max="5113" width="9.140625" style="83"/>
    <col min="5114" max="5114" width="21.28515625" style="83" customWidth="1"/>
    <col min="5115" max="5115" width="16.7109375" style="83" customWidth="1"/>
    <col min="5116" max="5116" width="14.140625" style="83" customWidth="1"/>
    <col min="5117" max="5117" width="13.7109375" style="83" customWidth="1"/>
    <col min="5118" max="5118" width="18.140625" style="83" customWidth="1"/>
    <col min="5119" max="5119" width="19.85546875" style="83" customWidth="1"/>
    <col min="5120" max="5120" width="6" style="83" customWidth="1"/>
    <col min="5121" max="5121" width="33.42578125" style="83" customWidth="1"/>
    <col min="5122" max="5122" width="12.5703125" style="83" customWidth="1"/>
    <col min="5123" max="5123" width="11.5703125" style="83" bestFit="1" customWidth="1"/>
    <col min="5124" max="5124" width="9.28515625" style="83" bestFit="1" customWidth="1"/>
    <col min="5125" max="5125" width="11.140625" style="83" bestFit="1" customWidth="1"/>
    <col min="5126" max="5126" width="10.28515625" style="83" bestFit="1" customWidth="1"/>
    <col min="5127" max="5132" width="9.140625" style="83"/>
    <col min="5133" max="5133" width="12.85546875" style="83" customWidth="1"/>
    <col min="5134" max="5134" width="7.7109375" style="83" customWidth="1"/>
    <col min="5135" max="5369" width="9.140625" style="83"/>
    <col min="5370" max="5370" width="21.28515625" style="83" customWidth="1"/>
    <col min="5371" max="5371" width="16.7109375" style="83" customWidth="1"/>
    <col min="5372" max="5372" width="14.140625" style="83" customWidth="1"/>
    <col min="5373" max="5373" width="13.7109375" style="83" customWidth="1"/>
    <col min="5374" max="5374" width="18.140625" style="83" customWidth="1"/>
    <col min="5375" max="5375" width="19.85546875" style="83" customWidth="1"/>
    <col min="5376" max="5376" width="6" style="83" customWidth="1"/>
    <col min="5377" max="5377" width="33.42578125" style="83" customWidth="1"/>
    <col min="5378" max="5378" width="12.5703125" style="83" customWidth="1"/>
    <col min="5379" max="5379" width="11.5703125" style="83" bestFit="1" customWidth="1"/>
    <col min="5380" max="5380" width="9.28515625" style="83" bestFit="1" customWidth="1"/>
    <col min="5381" max="5381" width="11.140625" style="83" bestFit="1" customWidth="1"/>
    <col min="5382" max="5382" width="10.28515625" style="83" bestFit="1" customWidth="1"/>
    <col min="5383" max="5388" width="9.140625" style="83"/>
    <col min="5389" max="5389" width="12.85546875" style="83" customWidth="1"/>
    <col min="5390" max="5390" width="7.7109375" style="83" customWidth="1"/>
    <col min="5391" max="5625" width="9.140625" style="83"/>
    <col min="5626" max="5626" width="21.28515625" style="83" customWidth="1"/>
    <col min="5627" max="5627" width="16.7109375" style="83" customWidth="1"/>
    <col min="5628" max="5628" width="14.140625" style="83" customWidth="1"/>
    <col min="5629" max="5629" width="13.7109375" style="83" customWidth="1"/>
    <col min="5630" max="5630" width="18.140625" style="83" customWidth="1"/>
    <col min="5631" max="5631" width="19.85546875" style="83" customWidth="1"/>
    <col min="5632" max="5632" width="6" style="83" customWidth="1"/>
    <col min="5633" max="5633" width="33.42578125" style="83" customWidth="1"/>
    <col min="5634" max="5634" width="12.5703125" style="83" customWidth="1"/>
    <col min="5635" max="5635" width="11.5703125" style="83" bestFit="1" customWidth="1"/>
    <col min="5636" max="5636" width="9.28515625" style="83" bestFit="1" customWidth="1"/>
    <col min="5637" max="5637" width="11.140625" style="83" bestFit="1" customWidth="1"/>
    <col min="5638" max="5638" width="10.28515625" style="83" bestFit="1" customWidth="1"/>
    <col min="5639" max="5644" width="9.140625" style="83"/>
    <col min="5645" max="5645" width="12.85546875" style="83" customWidth="1"/>
    <col min="5646" max="5646" width="7.7109375" style="83" customWidth="1"/>
    <col min="5647" max="5881" width="9.140625" style="83"/>
    <col min="5882" max="5882" width="21.28515625" style="83" customWidth="1"/>
    <col min="5883" max="5883" width="16.7109375" style="83" customWidth="1"/>
    <col min="5884" max="5884" width="14.140625" style="83" customWidth="1"/>
    <col min="5885" max="5885" width="13.7109375" style="83" customWidth="1"/>
    <col min="5886" max="5886" width="18.140625" style="83" customWidth="1"/>
    <col min="5887" max="5887" width="19.85546875" style="83" customWidth="1"/>
    <col min="5888" max="5888" width="6" style="83" customWidth="1"/>
    <col min="5889" max="5889" width="33.42578125" style="83" customWidth="1"/>
    <col min="5890" max="5890" width="12.5703125" style="83" customWidth="1"/>
    <col min="5891" max="5891" width="11.5703125" style="83" bestFit="1" customWidth="1"/>
    <col min="5892" max="5892" width="9.28515625" style="83" bestFit="1" customWidth="1"/>
    <col min="5893" max="5893" width="11.140625" style="83" bestFit="1" customWidth="1"/>
    <col min="5894" max="5894" width="10.28515625" style="83" bestFit="1" customWidth="1"/>
    <col min="5895" max="5900" width="9.140625" style="83"/>
    <col min="5901" max="5901" width="12.85546875" style="83" customWidth="1"/>
    <col min="5902" max="5902" width="7.7109375" style="83" customWidth="1"/>
    <col min="5903" max="6137" width="9.140625" style="83"/>
    <col min="6138" max="6138" width="21.28515625" style="83" customWidth="1"/>
    <col min="6139" max="6139" width="16.7109375" style="83" customWidth="1"/>
    <col min="6140" max="6140" width="14.140625" style="83" customWidth="1"/>
    <col min="6141" max="6141" width="13.7109375" style="83" customWidth="1"/>
    <col min="6142" max="6142" width="18.140625" style="83" customWidth="1"/>
    <col min="6143" max="6143" width="19.85546875" style="83" customWidth="1"/>
    <col min="6144" max="6144" width="6" style="83" customWidth="1"/>
    <col min="6145" max="6145" width="33.42578125" style="83" customWidth="1"/>
    <col min="6146" max="6146" width="12.5703125" style="83" customWidth="1"/>
    <col min="6147" max="6147" width="11.5703125" style="83" bestFit="1" customWidth="1"/>
    <col min="6148" max="6148" width="9.28515625" style="83" bestFit="1" customWidth="1"/>
    <col min="6149" max="6149" width="11.140625" style="83" bestFit="1" customWidth="1"/>
    <col min="6150" max="6150" width="10.28515625" style="83" bestFit="1" customWidth="1"/>
    <col min="6151" max="6156" width="9.140625" style="83"/>
    <col min="6157" max="6157" width="12.85546875" style="83" customWidth="1"/>
    <col min="6158" max="6158" width="7.7109375" style="83" customWidth="1"/>
    <col min="6159" max="6393" width="9.140625" style="83"/>
    <col min="6394" max="6394" width="21.28515625" style="83" customWidth="1"/>
    <col min="6395" max="6395" width="16.7109375" style="83" customWidth="1"/>
    <col min="6396" max="6396" width="14.140625" style="83" customWidth="1"/>
    <col min="6397" max="6397" width="13.7109375" style="83" customWidth="1"/>
    <col min="6398" max="6398" width="18.140625" style="83" customWidth="1"/>
    <col min="6399" max="6399" width="19.85546875" style="83" customWidth="1"/>
    <col min="6400" max="6400" width="6" style="83" customWidth="1"/>
    <col min="6401" max="6401" width="33.42578125" style="83" customWidth="1"/>
    <col min="6402" max="6402" width="12.5703125" style="83" customWidth="1"/>
    <col min="6403" max="6403" width="11.5703125" style="83" bestFit="1" customWidth="1"/>
    <col min="6404" max="6404" width="9.28515625" style="83" bestFit="1" customWidth="1"/>
    <col min="6405" max="6405" width="11.140625" style="83" bestFit="1" customWidth="1"/>
    <col min="6406" max="6406" width="10.28515625" style="83" bestFit="1" customWidth="1"/>
    <col min="6407" max="6412" width="9.140625" style="83"/>
    <col min="6413" max="6413" width="12.85546875" style="83" customWidth="1"/>
    <col min="6414" max="6414" width="7.7109375" style="83" customWidth="1"/>
    <col min="6415" max="6649" width="9.140625" style="83"/>
    <col min="6650" max="6650" width="21.28515625" style="83" customWidth="1"/>
    <col min="6651" max="6651" width="16.7109375" style="83" customWidth="1"/>
    <col min="6652" max="6652" width="14.140625" style="83" customWidth="1"/>
    <col min="6653" max="6653" width="13.7109375" style="83" customWidth="1"/>
    <col min="6654" max="6654" width="18.140625" style="83" customWidth="1"/>
    <col min="6655" max="6655" width="19.85546875" style="83" customWidth="1"/>
    <col min="6656" max="6656" width="6" style="83" customWidth="1"/>
    <col min="6657" max="6657" width="33.42578125" style="83" customWidth="1"/>
    <col min="6658" max="6658" width="12.5703125" style="83" customWidth="1"/>
    <col min="6659" max="6659" width="11.5703125" style="83" bestFit="1" customWidth="1"/>
    <col min="6660" max="6660" width="9.28515625" style="83" bestFit="1" customWidth="1"/>
    <col min="6661" max="6661" width="11.140625" style="83" bestFit="1" customWidth="1"/>
    <col min="6662" max="6662" width="10.28515625" style="83" bestFit="1" customWidth="1"/>
    <col min="6663" max="6668" width="9.140625" style="83"/>
    <col min="6669" max="6669" width="12.85546875" style="83" customWidth="1"/>
    <col min="6670" max="6670" width="7.7109375" style="83" customWidth="1"/>
    <col min="6671" max="6905" width="9.140625" style="83"/>
    <col min="6906" max="6906" width="21.28515625" style="83" customWidth="1"/>
    <col min="6907" max="6907" width="16.7109375" style="83" customWidth="1"/>
    <col min="6908" max="6908" width="14.140625" style="83" customWidth="1"/>
    <col min="6909" max="6909" width="13.7109375" style="83" customWidth="1"/>
    <col min="6910" max="6910" width="18.140625" style="83" customWidth="1"/>
    <col min="6911" max="6911" width="19.85546875" style="83" customWidth="1"/>
    <col min="6912" max="6912" width="6" style="83" customWidth="1"/>
    <col min="6913" max="6913" width="33.42578125" style="83" customWidth="1"/>
    <col min="6914" max="6914" width="12.5703125" style="83" customWidth="1"/>
    <col min="6915" max="6915" width="11.5703125" style="83" bestFit="1" customWidth="1"/>
    <col min="6916" max="6916" width="9.28515625" style="83" bestFit="1" customWidth="1"/>
    <col min="6917" max="6917" width="11.140625" style="83" bestFit="1" customWidth="1"/>
    <col min="6918" max="6918" width="10.28515625" style="83" bestFit="1" customWidth="1"/>
    <col min="6919" max="6924" width="9.140625" style="83"/>
    <col min="6925" max="6925" width="12.85546875" style="83" customWidth="1"/>
    <col min="6926" max="6926" width="7.7109375" style="83" customWidth="1"/>
    <col min="6927" max="7161" width="9.140625" style="83"/>
    <col min="7162" max="7162" width="21.28515625" style="83" customWidth="1"/>
    <col min="7163" max="7163" width="16.7109375" style="83" customWidth="1"/>
    <col min="7164" max="7164" width="14.140625" style="83" customWidth="1"/>
    <col min="7165" max="7165" width="13.7109375" style="83" customWidth="1"/>
    <col min="7166" max="7166" width="18.140625" style="83" customWidth="1"/>
    <col min="7167" max="7167" width="19.85546875" style="83" customWidth="1"/>
    <col min="7168" max="7168" width="6" style="83" customWidth="1"/>
    <col min="7169" max="7169" width="33.42578125" style="83" customWidth="1"/>
    <col min="7170" max="7170" width="12.5703125" style="83" customWidth="1"/>
    <col min="7171" max="7171" width="11.5703125" style="83" bestFit="1" customWidth="1"/>
    <col min="7172" max="7172" width="9.28515625" style="83" bestFit="1" customWidth="1"/>
    <col min="7173" max="7173" width="11.140625" style="83" bestFit="1" customWidth="1"/>
    <col min="7174" max="7174" width="10.28515625" style="83" bestFit="1" customWidth="1"/>
    <col min="7175" max="7180" width="9.140625" style="83"/>
    <col min="7181" max="7181" width="12.85546875" style="83" customWidth="1"/>
    <col min="7182" max="7182" width="7.7109375" style="83" customWidth="1"/>
    <col min="7183" max="7417" width="9.140625" style="83"/>
    <col min="7418" max="7418" width="21.28515625" style="83" customWidth="1"/>
    <col min="7419" max="7419" width="16.7109375" style="83" customWidth="1"/>
    <col min="7420" max="7420" width="14.140625" style="83" customWidth="1"/>
    <col min="7421" max="7421" width="13.7109375" style="83" customWidth="1"/>
    <col min="7422" max="7422" width="18.140625" style="83" customWidth="1"/>
    <col min="7423" max="7423" width="19.85546875" style="83" customWidth="1"/>
    <col min="7424" max="7424" width="6" style="83" customWidth="1"/>
    <col min="7425" max="7425" width="33.42578125" style="83" customWidth="1"/>
    <col min="7426" max="7426" width="12.5703125" style="83" customWidth="1"/>
    <col min="7427" max="7427" width="11.5703125" style="83" bestFit="1" customWidth="1"/>
    <col min="7428" max="7428" width="9.28515625" style="83" bestFit="1" customWidth="1"/>
    <col min="7429" max="7429" width="11.140625" style="83" bestFit="1" customWidth="1"/>
    <col min="7430" max="7430" width="10.28515625" style="83" bestFit="1" customWidth="1"/>
    <col min="7431" max="7436" width="9.140625" style="83"/>
    <col min="7437" max="7437" width="12.85546875" style="83" customWidth="1"/>
    <col min="7438" max="7438" width="7.7109375" style="83" customWidth="1"/>
    <col min="7439" max="7673" width="9.140625" style="83"/>
    <col min="7674" max="7674" width="21.28515625" style="83" customWidth="1"/>
    <col min="7675" max="7675" width="16.7109375" style="83" customWidth="1"/>
    <col min="7676" max="7676" width="14.140625" style="83" customWidth="1"/>
    <col min="7677" max="7677" width="13.7109375" style="83" customWidth="1"/>
    <col min="7678" max="7678" width="18.140625" style="83" customWidth="1"/>
    <col min="7679" max="7679" width="19.85546875" style="83" customWidth="1"/>
    <col min="7680" max="7680" width="6" style="83" customWidth="1"/>
    <col min="7681" max="7681" width="33.42578125" style="83" customWidth="1"/>
    <col min="7682" max="7682" width="12.5703125" style="83" customWidth="1"/>
    <col min="7683" max="7683" width="11.5703125" style="83" bestFit="1" customWidth="1"/>
    <col min="7684" max="7684" width="9.28515625" style="83" bestFit="1" customWidth="1"/>
    <col min="7685" max="7685" width="11.140625" style="83" bestFit="1" customWidth="1"/>
    <col min="7686" max="7686" width="10.28515625" style="83" bestFit="1" customWidth="1"/>
    <col min="7687" max="7692" width="9.140625" style="83"/>
    <col min="7693" max="7693" width="12.85546875" style="83" customWidth="1"/>
    <col min="7694" max="7694" width="7.7109375" style="83" customWidth="1"/>
    <col min="7695" max="7929" width="9.140625" style="83"/>
    <col min="7930" max="7930" width="21.28515625" style="83" customWidth="1"/>
    <col min="7931" max="7931" width="16.7109375" style="83" customWidth="1"/>
    <col min="7932" max="7932" width="14.140625" style="83" customWidth="1"/>
    <col min="7933" max="7933" width="13.7109375" style="83" customWidth="1"/>
    <col min="7934" max="7934" width="18.140625" style="83" customWidth="1"/>
    <col min="7935" max="7935" width="19.85546875" style="83" customWidth="1"/>
    <col min="7936" max="7936" width="6" style="83" customWidth="1"/>
    <col min="7937" max="7937" width="33.42578125" style="83" customWidth="1"/>
    <col min="7938" max="7938" width="12.5703125" style="83" customWidth="1"/>
    <col min="7939" max="7939" width="11.5703125" style="83" bestFit="1" customWidth="1"/>
    <col min="7940" max="7940" width="9.28515625" style="83" bestFit="1" customWidth="1"/>
    <col min="7941" max="7941" width="11.140625" style="83" bestFit="1" customWidth="1"/>
    <col min="7942" max="7942" width="10.28515625" style="83" bestFit="1" customWidth="1"/>
    <col min="7943" max="7948" width="9.140625" style="83"/>
    <col min="7949" max="7949" width="12.85546875" style="83" customWidth="1"/>
    <col min="7950" max="7950" width="7.7109375" style="83" customWidth="1"/>
    <col min="7951" max="8185" width="9.140625" style="83"/>
    <col min="8186" max="8186" width="21.28515625" style="83" customWidth="1"/>
    <col min="8187" max="8187" width="16.7109375" style="83" customWidth="1"/>
    <col min="8188" max="8188" width="14.140625" style="83" customWidth="1"/>
    <col min="8189" max="8189" width="13.7109375" style="83" customWidth="1"/>
    <col min="8190" max="8190" width="18.140625" style="83" customWidth="1"/>
    <col min="8191" max="8191" width="19.85546875" style="83" customWidth="1"/>
    <col min="8192" max="8192" width="6" style="83" customWidth="1"/>
    <col min="8193" max="8193" width="33.42578125" style="83" customWidth="1"/>
    <col min="8194" max="8194" width="12.5703125" style="83" customWidth="1"/>
    <col min="8195" max="8195" width="11.5703125" style="83" bestFit="1" customWidth="1"/>
    <col min="8196" max="8196" width="9.28515625" style="83" bestFit="1" customWidth="1"/>
    <col min="8197" max="8197" width="11.140625" style="83" bestFit="1" customWidth="1"/>
    <col min="8198" max="8198" width="10.28515625" style="83" bestFit="1" customWidth="1"/>
    <col min="8199" max="8204" width="9.140625" style="83"/>
    <col min="8205" max="8205" width="12.85546875" style="83" customWidth="1"/>
    <col min="8206" max="8206" width="7.7109375" style="83" customWidth="1"/>
    <col min="8207" max="8441" width="9.140625" style="83"/>
    <col min="8442" max="8442" width="21.28515625" style="83" customWidth="1"/>
    <col min="8443" max="8443" width="16.7109375" style="83" customWidth="1"/>
    <col min="8444" max="8444" width="14.140625" style="83" customWidth="1"/>
    <col min="8445" max="8445" width="13.7109375" style="83" customWidth="1"/>
    <col min="8446" max="8446" width="18.140625" style="83" customWidth="1"/>
    <col min="8447" max="8447" width="19.85546875" style="83" customWidth="1"/>
    <col min="8448" max="8448" width="6" style="83" customWidth="1"/>
    <col min="8449" max="8449" width="33.42578125" style="83" customWidth="1"/>
    <col min="8450" max="8450" width="12.5703125" style="83" customWidth="1"/>
    <col min="8451" max="8451" width="11.5703125" style="83" bestFit="1" customWidth="1"/>
    <col min="8452" max="8452" width="9.28515625" style="83" bestFit="1" customWidth="1"/>
    <col min="8453" max="8453" width="11.140625" style="83" bestFit="1" customWidth="1"/>
    <col min="8454" max="8454" width="10.28515625" style="83" bestFit="1" customWidth="1"/>
    <col min="8455" max="8460" width="9.140625" style="83"/>
    <col min="8461" max="8461" width="12.85546875" style="83" customWidth="1"/>
    <col min="8462" max="8462" width="7.7109375" style="83" customWidth="1"/>
    <col min="8463" max="8697" width="9.140625" style="83"/>
    <col min="8698" max="8698" width="21.28515625" style="83" customWidth="1"/>
    <col min="8699" max="8699" width="16.7109375" style="83" customWidth="1"/>
    <col min="8700" max="8700" width="14.140625" style="83" customWidth="1"/>
    <col min="8701" max="8701" width="13.7109375" style="83" customWidth="1"/>
    <col min="8702" max="8702" width="18.140625" style="83" customWidth="1"/>
    <col min="8703" max="8703" width="19.85546875" style="83" customWidth="1"/>
    <col min="8704" max="8704" width="6" style="83" customWidth="1"/>
    <col min="8705" max="8705" width="33.42578125" style="83" customWidth="1"/>
    <col min="8706" max="8706" width="12.5703125" style="83" customWidth="1"/>
    <col min="8707" max="8707" width="11.5703125" style="83" bestFit="1" customWidth="1"/>
    <col min="8708" max="8708" width="9.28515625" style="83" bestFit="1" customWidth="1"/>
    <col min="8709" max="8709" width="11.140625" style="83" bestFit="1" customWidth="1"/>
    <col min="8710" max="8710" width="10.28515625" style="83" bestFit="1" customWidth="1"/>
    <col min="8711" max="8716" width="9.140625" style="83"/>
    <col min="8717" max="8717" width="12.85546875" style="83" customWidth="1"/>
    <col min="8718" max="8718" width="7.7109375" style="83" customWidth="1"/>
    <col min="8719" max="8953" width="9.140625" style="83"/>
    <col min="8954" max="8954" width="21.28515625" style="83" customWidth="1"/>
    <col min="8955" max="8955" width="16.7109375" style="83" customWidth="1"/>
    <col min="8956" max="8956" width="14.140625" style="83" customWidth="1"/>
    <col min="8957" max="8957" width="13.7109375" style="83" customWidth="1"/>
    <col min="8958" max="8958" width="18.140625" style="83" customWidth="1"/>
    <col min="8959" max="8959" width="19.85546875" style="83" customWidth="1"/>
    <col min="8960" max="8960" width="6" style="83" customWidth="1"/>
    <col min="8961" max="8961" width="33.42578125" style="83" customWidth="1"/>
    <col min="8962" max="8962" width="12.5703125" style="83" customWidth="1"/>
    <col min="8963" max="8963" width="11.5703125" style="83" bestFit="1" customWidth="1"/>
    <col min="8964" max="8964" width="9.28515625" style="83" bestFit="1" customWidth="1"/>
    <col min="8965" max="8965" width="11.140625" style="83" bestFit="1" customWidth="1"/>
    <col min="8966" max="8966" width="10.28515625" style="83" bestFit="1" customWidth="1"/>
    <col min="8967" max="8972" width="9.140625" style="83"/>
    <col min="8973" max="8973" width="12.85546875" style="83" customWidth="1"/>
    <col min="8974" max="8974" width="7.7109375" style="83" customWidth="1"/>
    <col min="8975" max="9209" width="9.140625" style="83"/>
    <col min="9210" max="9210" width="21.28515625" style="83" customWidth="1"/>
    <col min="9211" max="9211" width="16.7109375" style="83" customWidth="1"/>
    <col min="9212" max="9212" width="14.140625" style="83" customWidth="1"/>
    <col min="9213" max="9213" width="13.7109375" style="83" customWidth="1"/>
    <col min="9214" max="9214" width="18.140625" style="83" customWidth="1"/>
    <col min="9215" max="9215" width="19.85546875" style="83" customWidth="1"/>
    <col min="9216" max="9216" width="6" style="83" customWidth="1"/>
    <col min="9217" max="9217" width="33.42578125" style="83" customWidth="1"/>
    <col min="9218" max="9218" width="12.5703125" style="83" customWidth="1"/>
    <col min="9219" max="9219" width="11.5703125" style="83" bestFit="1" customWidth="1"/>
    <col min="9220" max="9220" width="9.28515625" style="83" bestFit="1" customWidth="1"/>
    <col min="9221" max="9221" width="11.140625" style="83" bestFit="1" customWidth="1"/>
    <col min="9222" max="9222" width="10.28515625" style="83" bestFit="1" customWidth="1"/>
    <col min="9223" max="9228" width="9.140625" style="83"/>
    <col min="9229" max="9229" width="12.85546875" style="83" customWidth="1"/>
    <col min="9230" max="9230" width="7.7109375" style="83" customWidth="1"/>
    <col min="9231" max="9465" width="9.140625" style="83"/>
    <col min="9466" max="9466" width="21.28515625" style="83" customWidth="1"/>
    <col min="9467" max="9467" width="16.7109375" style="83" customWidth="1"/>
    <col min="9468" max="9468" width="14.140625" style="83" customWidth="1"/>
    <col min="9469" max="9469" width="13.7109375" style="83" customWidth="1"/>
    <col min="9470" max="9470" width="18.140625" style="83" customWidth="1"/>
    <col min="9471" max="9471" width="19.85546875" style="83" customWidth="1"/>
    <col min="9472" max="9472" width="6" style="83" customWidth="1"/>
    <col min="9473" max="9473" width="33.42578125" style="83" customWidth="1"/>
    <col min="9474" max="9474" width="12.5703125" style="83" customWidth="1"/>
    <col min="9475" max="9475" width="11.5703125" style="83" bestFit="1" customWidth="1"/>
    <col min="9476" max="9476" width="9.28515625" style="83" bestFit="1" customWidth="1"/>
    <col min="9477" max="9477" width="11.140625" style="83" bestFit="1" customWidth="1"/>
    <col min="9478" max="9478" width="10.28515625" style="83" bestFit="1" customWidth="1"/>
    <col min="9479" max="9484" width="9.140625" style="83"/>
    <col min="9485" max="9485" width="12.85546875" style="83" customWidth="1"/>
    <col min="9486" max="9486" width="7.7109375" style="83" customWidth="1"/>
    <col min="9487" max="9721" width="9.140625" style="83"/>
    <col min="9722" max="9722" width="21.28515625" style="83" customWidth="1"/>
    <col min="9723" max="9723" width="16.7109375" style="83" customWidth="1"/>
    <col min="9724" max="9724" width="14.140625" style="83" customWidth="1"/>
    <col min="9725" max="9725" width="13.7109375" style="83" customWidth="1"/>
    <col min="9726" max="9726" width="18.140625" style="83" customWidth="1"/>
    <col min="9727" max="9727" width="19.85546875" style="83" customWidth="1"/>
    <col min="9728" max="9728" width="6" style="83" customWidth="1"/>
    <col min="9729" max="9729" width="33.42578125" style="83" customWidth="1"/>
    <col min="9730" max="9730" width="12.5703125" style="83" customWidth="1"/>
    <col min="9731" max="9731" width="11.5703125" style="83" bestFit="1" customWidth="1"/>
    <col min="9732" max="9732" width="9.28515625" style="83" bestFit="1" customWidth="1"/>
    <col min="9733" max="9733" width="11.140625" style="83" bestFit="1" customWidth="1"/>
    <col min="9734" max="9734" width="10.28515625" style="83" bestFit="1" customWidth="1"/>
    <col min="9735" max="9740" width="9.140625" style="83"/>
    <col min="9741" max="9741" width="12.85546875" style="83" customWidth="1"/>
    <col min="9742" max="9742" width="7.7109375" style="83" customWidth="1"/>
    <col min="9743" max="9977" width="9.140625" style="83"/>
    <col min="9978" max="9978" width="21.28515625" style="83" customWidth="1"/>
    <col min="9979" max="9979" width="16.7109375" style="83" customWidth="1"/>
    <col min="9980" max="9980" width="14.140625" style="83" customWidth="1"/>
    <col min="9981" max="9981" width="13.7109375" style="83" customWidth="1"/>
    <col min="9982" max="9982" width="18.140625" style="83" customWidth="1"/>
    <col min="9983" max="9983" width="19.85546875" style="83" customWidth="1"/>
    <col min="9984" max="9984" width="6" style="83" customWidth="1"/>
    <col min="9985" max="9985" width="33.42578125" style="83" customWidth="1"/>
    <col min="9986" max="9986" width="12.5703125" style="83" customWidth="1"/>
    <col min="9987" max="9987" width="11.5703125" style="83" bestFit="1" customWidth="1"/>
    <col min="9988" max="9988" width="9.28515625" style="83" bestFit="1" customWidth="1"/>
    <col min="9989" max="9989" width="11.140625" style="83" bestFit="1" customWidth="1"/>
    <col min="9990" max="9990" width="10.28515625" style="83" bestFit="1" customWidth="1"/>
    <col min="9991" max="9996" width="9.140625" style="83"/>
    <col min="9997" max="9997" width="12.85546875" style="83" customWidth="1"/>
    <col min="9998" max="9998" width="7.7109375" style="83" customWidth="1"/>
    <col min="9999" max="10233" width="9.140625" style="83"/>
    <col min="10234" max="10234" width="21.28515625" style="83" customWidth="1"/>
    <col min="10235" max="10235" width="16.7109375" style="83" customWidth="1"/>
    <col min="10236" max="10236" width="14.140625" style="83" customWidth="1"/>
    <col min="10237" max="10237" width="13.7109375" style="83" customWidth="1"/>
    <col min="10238" max="10238" width="18.140625" style="83" customWidth="1"/>
    <col min="10239" max="10239" width="19.85546875" style="83" customWidth="1"/>
    <col min="10240" max="10240" width="6" style="83" customWidth="1"/>
    <col min="10241" max="10241" width="33.42578125" style="83" customWidth="1"/>
    <col min="10242" max="10242" width="12.5703125" style="83" customWidth="1"/>
    <col min="10243" max="10243" width="11.5703125" style="83" bestFit="1" customWidth="1"/>
    <col min="10244" max="10244" width="9.28515625" style="83" bestFit="1" customWidth="1"/>
    <col min="10245" max="10245" width="11.140625" style="83" bestFit="1" customWidth="1"/>
    <col min="10246" max="10246" width="10.28515625" style="83" bestFit="1" customWidth="1"/>
    <col min="10247" max="10252" width="9.140625" style="83"/>
    <col min="10253" max="10253" width="12.85546875" style="83" customWidth="1"/>
    <col min="10254" max="10254" width="7.7109375" style="83" customWidth="1"/>
    <col min="10255" max="10489" width="9.140625" style="83"/>
    <col min="10490" max="10490" width="21.28515625" style="83" customWidth="1"/>
    <col min="10491" max="10491" width="16.7109375" style="83" customWidth="1"/>
    <col min="10492" max="10492" width="14.140625" style="83" customWidth="1"/>
    <col min="10493" max="10493" width="13.7109375" style="83" customWidth="1"/>
    <col min="10494" max="10494" width="18.140625" style="83" customWidth="1"/>
    <col min="10495" max="10495" width="19.85546875" style="83" customWidth="1"/>
    <col min="10496" max="10496" width="6" style="83" customWidth="1"/>
    <col min="10497" max="10497" width="33.42578125" style="83" customWidth="1"/>
    <col min="10498" max="10498" width="12.5703125" style="83" customWidth="1"/>
    <col min="10499" max="10499" width="11.5703125" style="83" bestFit="1" customWidth="1"/>
    <col min="10500" max="10500" width="9.28515625" style="83" bestFit="1" customWidth="1"/>
    <col min="10501" max="10501" width="11.140625" style="83" bestFit="1" customWidth="1"/>
    <col min="10502" max="10502" width="10.28515625" style="83" bestFit="1" customWidth="1"/>
    <col min="10503" max="10508" width="9.140625" style="83"/>
    <col min="10509" max="10509" width="12.85546875" style="83" customWidth="1"/>
    <col min="10510" max="10510" width="7.7109375" style="83" customWidth="1"/>
    <col min="10511" max="10745" width="9.140625" style="83"/>
    <col min="10746" max="10746" width="21.28515625" style="83" customWidth="1"/>
    <col min="10747" max="10747" width="16.7109375" style="83" customWidth="1"/>
    <col min="10748" max="10748" width="14.140625" style="83" customWidth="1"/>
    <col min="10749" max="10749" width="13.7109375" style="83" customWidth="1"/>
    <col min="10750" max="10750" width="18.140625" style="83" customWidth="1"/>
    <col min="10751" max="10751" width="19.85546875" style="83" customWidth="1"/>
    <col min="10752" max="10752" width="6" style="83" customWidth="1"/>
    <col min="10753" max="10753" width="33.42578125" style="83" customWidth="1"/>
    <col min="10754" max="10754" width="12.5703125" style="83" customWidth="1"/>
    <col min="10755" max="10755" width="11.5703125" style="83" bestFit="1" customWidth="1"/>
    <col min="10756" max="10756" width="9.28515625" style="83" bestFit="1" customWidth="1"/>
    <col min="10757" max="10757" width="11.140625" style="83" bestFit="1" customWidth="1"/>
    <col min="10758" max="10758" width="10.28515625" style="83" bestFit="1" customWidth="1"/>
    <col min="10759" max="10764" width="9.140625" style="83"/>
    <col min="10765" max="10765" width="12.85546875" style="83" customWidth="1"/>
    <col min="10766" max="10766" width="7.7109375" style="83" customWidth="1"/>
    <col min="10767" max="11001" width="9.140625" style="83"/>
    <col min="11002" max="11002" width="21.28515625" style="83" customWidth="1"/>
    <col min="11003" max="11003" width="16.7109375" style="83" customWidth="1"/>
    <col min="11004" max="11004" width="14.140625" style="83" customWidth="1"/>
    <col min="11005" max="11005" width="13.7109375" style="83" customWidth="1"/>
    <col min="11006" max="11006" width="18.140625" style="83" customWidth="1"/>
    <col min="11007" max="11007" width="19.85546875" style="83" customWidth="1"/>
    <col min="11008" max="11008" width="6" style="83" customWidth="1"/>
    <col min="11009" max="11009" width="33.42578125" style="83" customWidth="1"/>
    <col min="11010" max="11010" width="12.5703125" style="83" customWidth="1"/>
    <col min="11011" max="11011" width="11.5703125" style="83" bestFit="1" customWidth="1"/>
    <col min="11012" max="11012" width="9.28515625" style="83" bestFit="1" customWidth="1"/>
    <col min="11013" max="11013" width="11.140625" style="83" bestFit="1" customWidth="1"/>
    <col min="11014" max="11014" width="10.28515625" style="83" bestFit="1" customWidth="1"/>
    <col min="11015" max="11020" width="9.140625" style="83"/>
    <col min="11021" max="11021" width="12.85546875" style="83" customWidth="1"/>
    <col min="11022" max="11022" width="7.7109375" style="83" customWidth="1"/>
    <col min="11023" max="11257" width="9.140625" style="83"/>
    <col min="11258" max="11258" width="21.28515625" style="83" customWidth="1"/>
    <col min="11259" max="11259" width="16.7109375" style="83" customWidth="1"/>
    <col min="11260" max="11260" width="14.140625" style="83" customWidth="1"/>
    <col min="11261" max="11261" width="13.7109375" style="83" customWidth="1"/>
    <col min="11262" max="11262" width="18.140625" style="83" customWidth="1"/>
    <col min="11263" max="11263" width="19.85546875" style="83" customWidth="1"/>
    <col min="11264" max="11264" width="6" style="83" customWidth="1"/>
    <col min="11265" max="11265" width="33.42578125" style="83" customWidth="1"/>
    <col min="11266" max="11266" width="12.5703125" style="83" customWidth="1"/>
    <col min="11267" max="11267" width="11.5703125" style="83" bestFit="1" customWidth="1"/>
    <col min="11268" max="11268" width="9.28515625" style="83" bestFit="1" customWidth="1"/>
    <col min="11269" max="11269" width="11.140625" style="83" bestFit="1" customWidth="1"/>
    <col min="11270" max="11270" width="10.28515625" style="83" bestFit="1" customWidth="1"/>
    <col min="11271" max="11276" width="9.140625" style="83"/>
    <col min="11277" max="11277" width="12.85546875" style="83" customWidth="1"/>
    <col min="11278" max="11278" width="7.7109375" style="83" customWidth="1"/>
    <col min="11279" max="11513" width="9.140625" style="83"/>
    <col min="11514" max="11514" width="21.28515625" style="83" customWidth="1"/>
    <col min="11515" max="11515" width="16.7109375" style="83" customWidth="1"/>
    <col min="11516" max="11516" width="14.140625" style="83" customWidth="1"/>
    <col min="11517" max="11517" width="13.7109375" style="83" customWidth="1"/>
    <col min="11518" max="11518" width="18.140625" style="83" customWidth="1"/>
    <col min="11519" max="11519" width="19.85546875" style="83" customWidth="1"/>
    <col min="11520" max="11520" width="6" style="83" customWidth="1"/>
    <col min="11521" max="11521" width="33.42578125" style="83" customWidth="1"/>
    <col min="11522" max="11522" width="12.5703125" style="83" customWidth="1"/>
    <col min="11523" max="11523" width="11.5703125" style="83" bestFit="1" customWidth="1"/>
    <col min="11524" max="11524" width="9.28515625" style="83" bestFit="1" customWidth="1"/>
    <col min="11525" max="11525" width="11.140625" style="83" bestFit="1" customWidth="1"/>
    <col min="11526" max="11526" width="10.28515625" style="83" bestFit="1" customWidth="1"/>
    <col min="11527" max="11532" width="9.140625" style="83"/>
    <col min="11533" max="11533" width="12.85546875" style="83" customWidth="1"/>
    <col min="11534" max="11534" width="7.7109375" style="83" customWidth="1"/>
    <col min="11535" max="11769" width="9.140625" style="83"/>
    <col min="11770" max="11770" width="21.28515625" style="83" customWidth="1"/>
    <col min="11771" max="11771" width="16.7109375" style="83" customWidth="1"/>
    <col min="11772" max="11772" width="14.140625" style="83" customWidth="1"/>
    <col min="11773" max="11773" width="13.7109375" style="83" customWidth="1"/>
    <col min="11774" max="11774" width="18.140625" style="83" customWidth="1"/>
    <col min="11775" max="11775" width="19.85546875" style="83" customWidth="1"/>
    <col min="11776" max="11776" width="6" style="83" customWidth="1"/>
    <col min="11777" max="11777" width="33.42578125" style="83" customWidth="1"/>
    <col min="11778" max="11778" width="12.5703125" style="83" customWidth="1"/>
    <col min="11779" max="11779" width="11.5703125" style="83" bestFit="1" customWidth="1"/>
    <col min="11780" max="11780" width="9.28515625" style="83" bestFit="1" customWidth="1"/>
    <col min="11781" max="11781" width="11.140625" style="83" bestFit="1" customWidth="1"/>
    <col min="11782" max="11782" width="10.28515625" style="83" bestFit="1" customWidth="1"/>
    <col min="11783" max="11788" width="9.140625" style="83"/>
    <col min="11789" max="11789" width="12.85546875" style="83" customWidth="1"/>
    <col min="11790" max="11790" width="7.7109375" style="83" customWidth="1"/>
    <col min="11791" max="12025" width="9.140625" style="83"/>
    <col min="12026" max="12026" width="21.28515625" style="83" customWidth="1"/>
    <col min="12027" max="12027" width="16.7109375" style="83" customWidth="1"/>
    <col min="12028" max="12028" width="14.140625" style="83" customWidth="1"/>
    <col min="12029" max="12029" width="13.7109375" style="83" customWidth="1"/>
    <col min="12030" max="12030" width="18.140625" style="83" customWidth="1"/>
    <col min="12031" max="12031" width="19.85546875" style="83" customWidth="1"/>
    <col min="12032" max="12032" width="6" style="83" customWidth="1"/>
    <col min="12033" max="12033" width="33.42578125" style="83" customWidth="1"/>
    <col min="12034" max="12034" width="12.5703125" style="83" customWidth="1"/>
    <col min="12035" max="12035" width="11.5703125" style="83" bestFit="1" customWidth="1"/>
    <col min="12036" max="12036" width="9.28515625" style="83" bestFit="1" customWidth="1"/>
    <col min="12037" max="12037" width="11.140625" style="83" bestFit="1" customWidth="1"/>
    <col min="12038" max="12038" width="10.28515625" style="83" bestFit="1" customWidth="1"/>
    <col min="12039" max="12044" width="9.140625" style="83"/>
    <col min="12045" max="12045" width="12.85546875" style="83" customWidth="1"/>
    <col min="12046" max="12046" width="7.7109375" style="83" customWidth="1"/>
    <col min="12047" max="12281" width="9.140625" style="83"/>
    <col min="12282" max="12282" width="21.28515625" style="83" customWidth="1"/>
    <col min="12283" max="12283" width="16.7109375" style="83" customWidth="1"/>
    <col min="12284" max="12284" width="14.140625" style="83" customWidth="1"/>
    <col min="12285" max="12285" width="13.7109375" style="83" customWidth="1"/>
    <col min="12286" max="12286" width="18.140625" style="83" customWidth="1"/>
    <col min="12287" max="12287" width="19.85546875" style="83" customWidth="1"/>
    <col min="12288" max="12288" width="6" style="83" customWidth="1"/>
    <col min="12289" max="12289" width="33.42578125" style="83" customWidth="1"/>
    <col min="12290" max="12290" width="12.5703125" style="83" customWidth="1"/>
    <col min="12291" max="12291" width="11.5703125" style="83" bestFit="1" customWidth="1"/>
    <col min="12292" max="12292" width="9.28515625" style="83" bestFit="1" customWidth="1"/>
    <col min="12293" max="12293" width="11.140625" style="83" bestFit="1" customWidth="1"/>
    <col min="12294" max="12294" width="10.28515625" style="83" bestFit="1" customWidth="1"/>
    <col min="12295" max="12300" width="9.140625" style="83"/>
    <col min="12301" max="12301" width="12.85546875" style="83" customWidth="1"/>
    <col min="12302" max="12302" width="7.7109375" style="83" customWidth="1"/>
    <col min="12303" max="12537" width="9.140625" style="83"/>
    <col min="12538" max="12538" width="21.28515625" style="83" customWidth="1"/>
    <col min="12539" max="12539" width="16.7109375" style="83" customWidth="1"/>
    <col min="12540" max="12540" width="14.140625" style="83" customWidth="1"/>
    <col min="12541" max="12541" width="13.7109375" style="83" customWidth="1"/>
    <col min="12542" max="12542" width="18.140625" style="83" customWidth="1"/>
    <col min="12543" max="12543" width="19.85546875" style="83" customWidth="1"/>
    <col min="12544" max="12544" width="6" style="83" customWidth="1"/>
    <col min="12545" max="12545" width="33.42578125" style="83" customWidth="1"/>
    <col min="12546" max="12546" width="12.5703125" style="83" customWidth="1"/>
    <col min="12547" max="12547" width="11.5703125" style="83" bestFit="1" customWidth="1"/>
    <col min="12548" max="12548" width="9.28515625" style="83" bestFit="1" customWidth="1"/>
    <col min="12549" max="12549" width="11.140625" style="83" bestFit="1" customWidth="1"/>
    <col min="12550" max="12550" width="10.28515625" style="83" bestFit="1" customWidth="1"/>
    <col min="12551" max="12556" width="9.140625" style="83"/>
    <col min="12557" max="12557" width="12.85546875" style="83" customWidth="1"/>
    <col min="12558" max="12558" width="7.7109375" style="83" customWidth="1"/>
    <col min="12559" max="12793" width="9.140625" style="83"/>
    <col min="12794" max="12794" width="21.28515625" style="83" customWidth="1"/>
    <col min="12795" max="12795" width="16.7109375" style="83" customWidth="1"/>
    <col min="12796" max="12796" width="14.140625" style="83" customWidth="1"/>
    <col min="12797" max="12797" width="13.7109375" style="83" customWidth="1"/>
    <col min="12798" max="12798" width="18.140625" style="83" customWidth="1"/>
    <col min="12799" max="12799" width="19.85546875" style="83" customWidth="1"/>
    <col min="12800" max="12800" width="6" style="83" customWidth="1"/>
    <col min="12801" max="12801" width="33.42578125" style="83" customWidth="1"/>
    <col min="12802" max="12802" width="12.5703125" style="83" customWidth="1"/>
    <col min="12803" max="12803" width="11.5703125" style="83" bestFit="1" customWidth="1"/>
    <col min="12804" max="12804" width="9.28515625" style="83" bestFit="1" customWidth="1"/>
    <col min="12805" max="12805" width="11.140625" style="83" bestFit="1" customWidth="1"/>
    <col min="12806" max="12806" width="10.28515625" style="83" bestFit="1" customWidth="1"/>
    <col min="12807" max="12812" width="9.140625" style="83"/>
    <col min="12813" max="12813" width="12.85546875" style="83" customWidth="1"/>
    <col min="12814" max="12814" width="7.7109375" style="83" customWidth="1"/>
    <col min="12815" max="13049" width="9.140625" style="83"/>
    <col min="13050" max="13050" width="21.28515625" style="83" customWidth="1"/>
    <col min="13051" max="13051" width="16.7109375" style="83" customWidth="1"/>
    <col min="13052" max="13052" width="14.140625" style="83" customWidth="1"/>
    <col min="13053" max="13053" width="13.7109375" style="83" customWidth="1"/>
    <col min="13054" max="13054" width="18.140625" style="83" customWidth="1"/>
    <col min="13055" max="13055" width="19.85546875" style="83" customWidth="1"/>
    <col min="13056" max="13056" width="6" style="83" customWidth="1"/>
    <col min="13057" max="13057" width="33.42578125" style="83" customWidth="1"/>
    <col min="13058" max="13058" width="12.5703125" style="83" customWidth="1"/>
    <col min="13059" max="13059" width="11.5703125" style="83" bestFit="1" customWidth="1"/>
    <col min="13060" max="13060" width="9.28515625" style="83" bestFit="1" customWidth="1"/>
    <col min="13061" max="13061" width="11.140625" style="83" bestFit="1" customWidth="1"/>
    <col min="13062" max="13062" width="10.28515625" style="83" bestFit="1" customWidth="1"/>
    <col min="13063" max="13068" width="9.140625" style="83"/>
    <col min="13069" max="13069" width="12.85546875" style="83" customWidth="1"/>
    <col min="13070" max="13070" width="7.7109375" style="83" customWidth="1"/>
    <col min="13071" max="13305" width="9.140625" style="83"/>
    <col min="13306" max="13306" width="21.28515625" style="83" customWidth="1"/>
    <col min="13307" max="13307" width="16.7109375" style="83" customWidth="1"/>
    <col min="13308" max="13308" width="14.140625" style="83" customWidth="1"/>
    <col min="13309" max="13309" width="13.7109375" style="83" customWidth="1"/>
    <col min="13310" max="13310" width="18.140625" style="83" customWidth="1"/>
    <col min="13311" max="13311" width="19.85546875" style="83" customWidth="1"/>
    <col min="13312" max="13312" width="6" style="83" customWidth="1"/>
    <col min="13313" max="13313" width="33.42578125" style="83" customWidth="1"/>
    <col min="13314" max="13314" width="12.5703125" style="83" customWidth="1"/>
    <col min="13315" max="13315" width="11.5703125" style="83" bestFit="1" customWidth="1"/>
    <col min="13316" max="13316" width="9.28515625" style="83" bestFit="1" customWidth="1"/>
    <col min="13317" max="13317" width="11.140625" style="83" bestFit="1" customWidth="1"/>
    <col min="13318" max="13318" width="10.28515625" style="83" bestFit="1" customWidth="1"/>
    <col min="13319" max="13324" width="9.140625" style="83"/>
    <col min="13325" max="13325" width="12.85546875" style="83" customWidth="1"/>
    <col min="13326" max="13326" width="7.7109375" style="83" customWidth="1"/>
    <col min="13327" max="13561" width="9.140625" style="83"/>
    <col min="13562" max="13562" width="21.28515625" style="83" customWidth="1"/>
    <col min="13563" max="13563" width="16.7109375" style="83" customWidth="1"/>
    <col min="13564" max="13564" width="14.140625" style="83" customWidth="1"/>
    <col min="13565" max="13565" width="13.7109375" style="83" customWidth="1"/>
    <col min="13566" max="13566" width="18.140625" style="83" customWidth="1"/>
    <col min="13567" max="13567" width="19.85546875" style="83" customWidth="1"/>
    <col min="13568" max="13568" width="6" style="83" customWidth="1"/>
    <col min="13569" max="13569" width="33.42578125" style="83" customWidth="1"/>
    <col min="13570" max="13570" width="12.5703125" style="83" customWidth="1"/>
    <col min="13571" max="13571" width="11.5703125" style="83" bestFit="1" customWidth="1"/>
    <col min="13572" max="13572" width="9.28515625" style="83" bestFit="1" customWidth="1"/>
    <col min="13573" max="13573" width="11.140625" style="83" bestFit="1" customWidth="1"/>
    <col min="13574" max="13574" width="10.28515625" style="83" bestFit="1" customWidth="1"/>
    <col min="13575" max="13580" width="9.140625" style="83"/>
    <col min="13581" max="13581" width="12.85546875" style="83" customWidth="1"/>
    <col min="13582" max="13582" width="7.7109375" style="83" customWidth="1"/>
    <col min="13583" max="13817" width="9.140625" style="83"/>
    <col min="13818" max="13818" width="21.28515625" style="83" customWidth="1"/>
    <col min="13819" max="13819" width="16.7109375" style="83" customWidth="1"/>
    <col min="13820" max="13820" width="14.140625" style="83" customWidth="1"/>
    <col min="13821" max="13821" width="13.7109375" style="83" customWidth="1"/>
    <col min="13822" max="13822" width="18.140625" style="83" customWidth="1"/>
    <col min="13823" max="13823" width="19.85546875" style="83" customWidth="1"/>
    <col min="13824" max="13824" width="6" style="83" customWidth="1"/>
    <col min="13825" max="13825" width="33.42578125" style="83" customWidth="1"/>
    <col min="13826" max="13826" width="12.5703125" style="83" customWidth="1"/>
    <col min="13827" max="13827" width="11.5703125" style="83" bestFit="1" customWidth="1"/>
    <col min="13828" max="13828" width="9.28515625" style="83" bestFit="1" customWidth="1"/>
    <col min="13829" max="13829" width="11.140625" style="83" bestFit="1" customWidth="1"/>
    <col min="13830" max="13830" width="10.28515625" style="83" bestFit="1" customWidth="1"/>
    <col min="13831" max="13836" width="9.140625" style="83"/>
    <col min="13837" max="13837" width="12.85546875" style="83" customWidth="1"/>
    <col min="13838" max="13838" width="7.7109375" style="83" customWidth="1"/>
    <col min="13839" max="14073" width="9.140625" style="83"/>
    <col min="14074" max="14074" width="21.28515625" style="83" customWidth="1"/>
    <col min="14075" max="14075" width="16.7109375" style="83" customWidth="1"/>
    <col min="14076" max="14076" width="14.140625" style="83" customWidth="1"/>
    <col min="14077" max="14077" width="13.7109375" style="83" customWidth="1"/>
    <col min="14078" max="14078" width="18.140625" style="83" customWidth="1"/>
    <col min="14079" max="14079" width="19.85546875" style="83" customWidth="1"/>
    <col min="14080" max="14080" width="6" style="83" customWidth="1"/>
    <col min="14081" max="14081" width="33.42578125" style="83" customWidth="1"/>
    <col min="14082" max="14082" width="12.5703125" style="83" customWidth="1"/>
    <col min="14083" max="14083" width="11.5703125" style="83" bestFit="1" customWidth="1"/>
    <col min="14084" max="14084" width="9.28515625" style="83" bestFit="1" customWidth="1"/>
    <col min="14085" max="14085" width="11.140625" style="83" bestFit="1" customWidth="1"/>
    <col min="14086" max="14086" width="10.28515625" style="83" bestFit="1" customWidth="1"/>
    <col min="14087" max="14092" width="9.140625" style="83"/>
    <col min="14093" max="14093" width="12.85546875" style="83" customWidth="1"/>
    <col min="14094" max="14094" width="7.7109375" style="83" customWidth="1"/>
    <col min="14095" max="14329" width="9.140625" style="83"/>
    <col min="14330" max="14330" width="21.28515625" style="83" customWidth="1"/>
    <col min="14331" max="14331" width="16.7109375" style="83" customWidth="1"/>
    <col min="14332" max="14332" width="14.140625" style="83" customWidth="1"/>
    <col min="14333" max="14333" width="13.7109375" style="83" customWidth="1"/>
    <col min="14334" max="14334" width="18.140625" style="83" customWidth="1"/>
    <col min="14335" max="14335" width="19.85546875" style="83" customWidth="1"/>
    <col min="14336" max="14336" width="6" style="83" customWidth="1"/>
    <col min="14337" max="14337" width="33.42578125" style="83" customWidth="1"/>
    <col min="14338" max="14338" width="12.5703125" style="83" customWidth="1"/>
    <col min="14339" max="14339" width="11.5703125" style="83" bestFit="1" customWidth="1"/>
    <col min="14340" max="14340" width="9.28515625" style="83" bestFit="1" customWidth="1"/>
    <col min="14341" max="14341" width="11.140625" style="83" bestFit="1" customWidth="1"/>
    <col min="14342" max="14342" width="10.28515625" style="83" bestFit="1" customWidth="1"/>
    <col min="14343" max="14348" width="9.140625" style="83"/>
    <col min="14349" max="14349" width="12.85546875" style="83" customWidth="1"/>
    <col min="14350" max="14350" width="7.7109375" style="83" customWidth="1"/>
    <col min="14351" max="14585" width="9.140625" style="83"/>
    <col min="14586" max="14586" width="21.28515625" style="83" customWidth="1"/>
    <col min="14587" max="14587" width="16.7109375" style="83" customWidth="1"/>
    <col min="14588" max="14588" width="14.140625" style="83" customWidth="1"/>
    <col min="14589" max="14589" width="13.7109375" style="83" customWidth="1"/>
    <col min="14590" max="14590" width="18.140625" style="83" customWidth="1"/>
    <col min="14591" max="14591" width="19.85546875" style="83" customWidth="1"/>
    <col min="14592" max="14592" width="6" style="83" customWidth="1"/>
    <col min="14593" max="14593" width="33.42578125" style="83" customWidth="1"/>
    <col min="14594" max="14594" width="12.5703125" style="83" customWidth="1"/>
    <col min="14595" max="14595" width="11.5703125" style="83" bestFit="1" customWidth="1"/>
    <col min="14596" max="14596" width="9.28515625" style="83" bestFit="1" customWidth="1"/>
    <col min="14597" max="14597" width="11.140625" style="83" bestFit="1" customWidth="1"/>
    <col min="14598" max="14598" width="10.28515625" style="83" bestFit="1" customWidth="1"/>
    <col min="14599" max="14604" width="9.140625" style="83"/>
    <col min="14605" max="14605" width="12.85546875" style="83" customWidth="1"/>
    <col min="14606" max="14606" width="7.7109375" style="83" customWidth="1"/>
    <col min="14607" max="14841" width="9.140625" style="83"/>
    <col min="14842" max="14842" width="21.28515625" style="83" customWidth="1"/>
    <col min="14843" max="14843" width="16.7109375" style="83" customWidth="1"/>
    <col min="14844" max="14844" width="14.140625" style="83" customWidth="1"/>
    <col min="14845" max="14845" width="13.7109375" style="83" customWidth="1"/>
    <col min="14846" max="14846" width="18.140625" style="83" customWidth="1"/>
    <col min="14847" max="14847" width="19.85546875" style="83" customWidth="1"/>
    <col min="14848" max="14848" width="6" style="83" customWidth="1"/>
    <col min="14849" max="14849" width="33.42578125" style="83" customWidth="1"/>
    <col min="14850" max="14850" width="12.5703125" style="83" customWidth="1"/>
    <col min="14851" max="14851" width="11.5703125" style="83" bestFit="1" customWidth="1"/>
    <col min="14852" max="14852" width="9.28515625" style="83" bestFit="1" customWidth="1"/>
    <col min="14853" max="14853" width="11.140625" style="83" bestFit="1" customWidth="1"/>
    <col min="14854" max="14854" width="10.28515625" style="83" bestFit="1" customWidth="1"/>
    <col min="14855" max="14860" width="9.140625" style="83"/>
    <col min="14861" max="14861" width="12.85546875" style="83" customWidth="1"/>
    <col min="14862" max="14862" width="7.7109375" style="83" customWidth="1"/>
    <col min="14863" max="15097" width="9.140625" style="83"/>
    <col min="15098" max="15098" width="21.28515625" style="83" customWidth="1"/>
    <col min="15099" max="15099" width="16.7109375" style="83" customWidth="1"/>
    <col min="15100" max="15100" width="14.140625" style="83" customWidth="1"/>
    <col min="15101" max="15101" width="13.7109375" style="83" customWidth="1"/>
    <col min="15102" max="15102" width="18.140625" style="83" customWidth="1"/>
    <col min="15103" max="15103" width="19.85546875" style="83" customWidth="1"/>
    <col min="15104" max="15104" width="6" style="83" customWidth="1"/>
    <col min="15105" max="15105" width="33.42578125" style="83" customWidth="1"/>
    <col min="15106" max="15106" width="12.5703125" style="83" customWidth="1"/>
    <col min="15107" max="15107" width="11.5703125" style="83" bestFit="1" customWidth="1"/>
    <col min="15108" max="15108" width="9.28515625" style="83" bestFit="1" customWidth="1"/>
    <col min="15109" max="15109" width="11.140625" style="83" bestFit="1" customWidth="1"/>
    <col min="15110" max="15110" width="10.28515625" style="83" bestFit="1" customWidth="1"/>
    <col min="15111" max="15116" width="9.140625" style="83"/>
    <col min="15117" max="15117" width="12.85546875" style="83" customWidth="1"/>
    <col min="15118" max="15118" width="7.7109375" style="83" customWidth="1"/>
    <col min="15119" max="15353" width="9.140625" style="83"/>
    <col min="15354" max="15354" width="21.28515625" style="83" customWidth="1"/>
    <col min="15355" max="15355" width="16.7109375" style="83" customWidth="1"/>
    <col min="15356" max="15356" width="14.140625" style="83" customWidth="1"/>
    <col min="15357" max="15357" width="13.7109375" style="83" customWidth="1"/>
    <col min="15358" max="15358" width="18.140625" style="83" customWidth="1"/>
    <col min="15359" max="15359" width="19.85546875" style="83" customWidth="1"/>
    <col min="15360" max="15360" width="6" style="83" customWidth="1"/>
    <col min="15361" max="15361" width="33.42578125" style="83" customWidth="1"/>
    <col min="15362" max="15362" width="12.5703125" style="83" customWidth="1"/>
    <col min="15363" max="15363" width="11.5703125" style="83" bestFit="1" customWidth="1"/>
    <col min="15364" max="15364" width="9.28515625" style="83" bestFit="1" customWidth="1"/>
    <col min="15365" max="15365" width="11.140625" style="83" bestFit="1" customWidth="1"/>
    <col min="15366" max="15366" width="10.28515625" style="83" bestFit="1" customWidth="1"/>
    <col min="15367" max="15372" width="9.140625" style="83"/>
    <col min="15373" max="15373" width="12.85546875" style="83" customWidth="1"/>
    <col min="15374" max="15374" width="7.7109375" style="83" customWidth="1"/>
    <col min="15375" max="15609" width="9.140625" style="83"/>
    <col min="15610" max="15610" width="21.28515625" style="83" customWidth="1"/>
    <col min="15611" max="15611" width="16.7109375" style="83" customWidth="1"/>
    <col min="15612" max="15612" width="14.140625" style="83" customWidth="1"/>
    <col min="15613" max="15613" width="13.7109375" style="83" customWidth="1"/>
    <col min="15614" max="15614" width="18.140625" style="83" customWidth="1"/>
    <col min="15615" max="15615" width="19.85546875" style="83" customWidth="1"/>
    <col min="15616" max="15616" width="6" style="83" customWidth="1"/>
    <col min="15617" max="15617" width="33.42578125" style="83" customWidth="1"/>
    <col min="15618" max="15618" width="12.5703125" style="83" customWidth="1"/>
    <col min="15619" max="15619" width="11.5703125" style="83" bestFit="1" customWidth="1"/>
    <col min="15620" max="15620" width="9.28515625" style="83" bestFit="1" customWidth="1"/>
    <col min="15621" max="15621" width="11.140625" style="83" bestFit="1" customWidth="1"/>
    <col min="15622" max="15622" width="10.28515625" style="83" bestFit="1" customWidth="1"/>
    <col min="15623" max="15628" width="9.140625" style="83"/>
    <col min="15629" max="15629" width="12.85546875" style="83" customWidth="1"/>
    <col min="15630" max="15630" width="7.7109375" style="83" customWidth="1"/>
    <col min="15631" max="15865" width="9.140625" style="83"/>
    <col min="15866" max="15866" width="21.28515625" style="83" customWidth="1"/>
    <col min="15867" max="15867" width="16.7109375" style="83" customWidth="1"/>
    <col min="15868" max="15868" width="14.140625" style="83" customWidth="1"/>
    <col min="15869" max="15869" width="13.7109375" style="83" customWidth="1"/>
    <col min="15870" max="15870" width="18.140625" style="83" customWidth="1"/>
    <col min="15871" max="15871" width="19.85546875" style="83" customWidth="1"/>
    <col min="15872" max="15872" width="6" style="83" customWidth="1"/>
    <col min="15873" max="15873" width="33.42578125" style="83" customWidth="1"/>
    <col min="15874" max="15874" width="12.5703125" style="83" customWidth="1"/>
    <col min="15875" max="15875" width="11.5703125" style="83" bestFit="1" customWidth="1"/>
    <col min="15876" max="15876" width="9.28515625" style="83" bestFit="1" customWidth="1"/>
    <col min="15877" max="15877" width="11.140625" style="83" bestFit="1" customWidth="1"/>
    <col min="15878" max="15878" width="10.28515625" style="83" bestFit="1" customWidth="1"/>
    <col min="15879" max="15884" width="9.140625" style="83"/>
    <col min="15885" max="15885" width="12.85546875" style="83" customWidth="1"/>
    <col min="15886" max="15886" width="7.7109375" style="83" customWidth="1"/>
    <col min="15887" max="16121" width="9.140625" style="83"/>
    <col min="16122" max="16122" width="21.28515625" style="83" customWidth="1"/>
    <col min="16123" max="16123" width="16.7109375" style="83" customWidth="1"/>
    <col min="16124" max="16124" width="14.140625" style="83" customWidth="1"/>
    <col min="16125" max="16125" width="13.7109375" style="83" customWidth="1"/>
    <col min="16126" max="16126" width="18.140625" style="83" customWidth="1"/>
    <col min="16127" max="16127" width="19.85546875" style="83" customWidth="1"/>
    <col min="16128" max="16128" width="6" style="83" customWidth="1"/>
    <col min="16129" max="16129" width="33.42578125" style="83" customWidth="1"/>
    <col min="16130" max="16130" width="12.5703125" style="83" customWidth="1"/>
    <col min="16131" max="16131" width="11.5703125" style="83" bestFit="1" customWidth="1"/>
    <col min="16132" max="16132" width="9.28515625" style="83" bestFit="1" customWidth="1"/>
    <col min="16133" max="16133" width="11.140625" style="83" bestFit="1" customWidth="1"/>
    <col min="16134" max="16134" width="10.28515625" style="83" bestFit="1" customWidth="1"/>
    <col min="16135" max="16140" width="9.140625" style="83"/>
    <col min="16141" max="16141" width="12.85546875" style="83" customWidth="1"/>
    <col min="16142" max="16142" width="7.7109375" style="83" customWidth="1"/>
    <col min="16143" max="16384" width="9.140625" style="83"/>
  </cols>
  <sheetData>
    <row r="1" spans="1:5" x14ac:dyDescent="0.25">
      <c r="A1" s="205" t="s">
        <v>131</v>
      </c>
      <c r="B1" s="243"/>
      <c r="C1" s="243"/>
      <c r="D1" s="243"/>
      <c r="E1" s="243"/>
    </row>
    <row r="2" spans="1:5" x14ac:dyDescent="0.25">
      <c r="A2" s="244" t="s">
        <v>135</v>
      </c>
      <c r="B2" s="244"/>
      <c r="C2" s="244"/>
      <c r="D2" s="244"/>
      <c r="E2" s="244"/>
    </row>
    <row r="3" spans="1:5" x14ac:dyDescent="0.25">
      <c r="A3" s="244" t="s">
        <v>136</v>
      </c>
      <c r="B3" s="244"/>
      <c r="C3" s="244"/>
      <c r="D3" s="244"/>
      <c r="E3" s="244"/>
    </row>
    <row r="4" spans="1:5" x14ac:dyDescent="0.25">
      <c r="A4" s="84"/>
      <c r="B4" s="85"/>
      <c r="C4" s="85"/>
      <c r="D4" s="85"/>
      <c r="E4" s="84"/>
    </row>
    <row r="5" spans="1:5" x14ac:dyDescent="0.25">
      <c r="A5" s="245" t="s">
        <v>0</v>
      </c>
      <c r="B5" s="245"/>
      <c r="C5" s="245"/>
      <c r="D5" s="245"/>
      <c r="E5" s="245"/>
    </row>
    <row r="6" spans="1:5" x14ac:dyDescent="0.25">
      <c r="A6" s="217" t="s">
        <v>1</v>
      </c>
      <c r="B6" s="217"/>
      <c r="C6" s="217" t="s">
        <v>2</v>
      </c>
      <c r="D6" s="217"/>
      <c r="E6" s="217"/>
    </row>
    <row r="7" spans="1:5" x14ac:dyDescent="0.25">
      <c r="A7" s="217" t="s">
        <v>3</v>
      </c>
      <c r="B7" s="217"/>
      <c r="C7" s="217" t="s">
        <v>164</v>
      </c>
      <c r="D7" s="217"/>
      <c r="E7" s="217"/>
    </row>
    <row r="8" spans="1:5" x14ac:dyDescent="0.25">
      <c r="A8" s="217" t="s">
        <v>4</v>
      </c>
      <c r="B8" s="217"/>
      <c r="C8" s="217" t="s">
        <v>165</v>
      </c>
      <c r="D8" s="217"/>
      <c r="E8" s="217"/>
    </row>
    <row r="9" spans="1:5" x14ac:dyDescent="0.25">
      <c r="A9" s="217" t="s">
        <v>5</v>
      </c>
      <c r="B9" s="217"/>
      <c r="C9" s="217">
        <v>6230</v>
      </c>
      <c r="D9" s="217"/>
      <c r="E9" s="217"/>
    </row>
    <row r="10" spans="1:5" x14ac:dyDescent="0.25">
      <c r="A10" s="217" t="s">
        <v>6</v>
      </c>
      <c r="B10" s="217"/>
      <c r="C10" s="217"/>
      <c r="D10" s="217"/>
      <c r="E10" s="217"/>
    </row>
    <row r="11" spans="1:5" x14ac:dyDescent="0.25">
      <c r="A11" s="217" t="s">
        <v>7</v>
      </c>
      <c r="B11" s="217"/>
      <c r="C11" s="217"/>
      <c r="D11" s="217"/>
      <c r="E11" s="217"/>
    </row>
    <row r="12" spans="1:5" x14ac:dyDescent="0.25">
      <c r="A12" s="172" t="s">
        <v>142</v>
      </c>
      <c r="B12" s="173">
        <v>220</v>
      </c>
      <c r="C12" s="248">
        <v>1045</v>
      </c>
      <c r="D12" s="249"/>
      <c r="E12" s="249"/>
    </row>
    <row r="13" spans="1:5" x14ac:dyDescent="0.25">
      <c r="A13" s="217" t="s">
        <v>111</v>
      </c>
      <c r="B13" s="217"/>
      <c r="C13" s="143" t="s">
        <v>8</v>
      </c>
      <c r="D13" s="143" t="s">
        <v>9</v>
      </c>
      <c r="E13" s="143" t="s">
        <v>10</v>
      </c>
    </row>
    <row r="14" spans="1:5" x14ac:dyDescent="0.25">
      <c r="A14" s="252"/>
      <c r="B14" s="253"/>
      <c r="C14" s="134">
        <v>1</v>
      </c>
      <c r="D14" s="177"/>
      <c r="E14" s="86"/>
    </row>
    <row r="15" spans="1:5" x14ac:dyDescent="0.25">
      <c r="A15" s="217" t="s">
        <v>11</v>
      </c>
      <c r="B15" s="217"/>
      <c r="C15" s="143" t="s">
        <v>8</v>
      </c>
      <c r="D15" s="143" t="s">
        <v>9</v>
      </c>
      <c r="E15" s="143" t="s">
        <v>10</v>
      </c>
    </row>
    <row r="16" spans="1:5" x14ac:dyDescent="0.25">
      <c r="A16" s="246"/>
      <c r="B16" s="246"/>
      <c r="C16" s="134">
        <v>4</v>
      </c>
      <c r="D16" s="87">
        <v>4.5</v>
      </c>
      <c r="E16" s="88">
        <v>0.06</v>
      </c>
    </row>
    <row r="17" spans="1:5" ht="48" customHeight="1" x14ac:dyDescent="0.25">
      <c r="A17" s="247" t="s">
        <v>112</v>
      </c>
      <c r="B17" s="247"/>
      <c r="C17" s="247"/>
      <c r="D17" s="247"/>
      <c r="E17" s="247"/>
    </row>
    <row r="18" spans="1:5" x14ac:dyDescent="0.25">
      <c r="A18" s="129"/>
      <c r="B18" s="129"/>
      <c r="C18" s="129"/>
      <c r="D18" s="129"/>
      <c r="E18" s="129"/>
    </row>
    <row r="19" spans="1:5" x14ac:dyDescent="0.25">
      <c r="A19" s="250" t="s">
        <v>12</v>
      </c>
      <c r="B19" s="251"/>
      <c r="C19" s="143" t="s">
        <v>13</v>
      </c>
      <c r="D19" s="143" t="s">
        <v>14</v>
      </c>
      <c r="E19" s="143" t="s">
        <v>15</v>
      </c>
    </row>
    <row r="20" spans="1:5" x14ac:dyDescent="0.25">
      <c r="A20" s="89" t="s">
        <v>16</v>
      </c>
      <c r="B20" s="90">
        <v>12</v>
      </c>
      <c r="C20" s="91">
        <v>30</v>
      </c>
      <c r="D20" s="90">
        <v>0</v>
      </c>
      <c r="E20" s="134">
        <f>C20+D20</f>
        <v>30</v>
      </c>
    </row>
    <row r="21" spans="1:5" x14ac:dyDescent="0.25">
      <c r="A21" s="263" t="s">
        <v>17</v>
      </c>
      <c r="B21" s="264"/>
      <c r="C21" s="265"/>
      <c r="D21" s="92"/>
      <c r="E21" s="92"/>
    </row>
    <row r="22" spans="1:5" x14ac:dyDescent="0.25">
      <c r="A22" s="92" t="s">
        <v>18</v>
      </c>
      <c r="B22" s="92"/>
      <c r="C22" s="93">
        <v>0.39650000000000002</v>
      </c>
      <c r="D22" s="92"/>
      <c r="E22" s="92"/>
    </row>
    <row r="23" spans="1:5" x14ac:dyDescent="0.25">
      <c r="A23" s="89" t="s">
        <v>19</v>
      </c>
      <c r="B23" s="92"/>
      <c r="C23" s="93">
        <v>0.39650000000000002</v>
      </c>
      <c r="D23" s="92"/>
      <c r="E23" s="92"/>
    </row>
    <row r="24" spans="1:5" x14ac:dyDescent="0.25">
      <c r="A24" s="266" t="s">
        <v>20</v>
      </c>
      <c r="B24" s="268"/>
      <c r="C24" s="93">
        <v>2.1600000000000001E-2</v>
      </c>
      <c r="D24" s="92"/>
      <c r="E24" s="92"/>
    </row>
    <row r="25" spans="1:5" x14ac:dyDescent="0.25">
      <c r="A25" s="92" t="s">
        <v>21</v>
      </c>
      <c r="B25" s="92"/>
      <c r="C25" s="93">
        <f>(100%-(C22+C23+C24))</f>
        <v>0.18540000000000001</v>
      </c>
      <c r="D25" s="92"/>
      <c r="E25" s="92"/>
    </row>
    <row r="26" spans="1:5" x14ac:dyDescent="0.25">
      <c r="A26" s="122"/>
      <c r="B26" s="123"/>
      <c r="C26" s="124"/>
      <c r="D26" s="123"/>
      <c r="E26" s="123"/>
    </row>
    <row r="27" spans="1:5" ht="15.75" thickBot="1" x14ac:dyDescent="0.3">
      <c r="A27" s="269" t="s">
        <v>22</v>
      </c>
      <c r="B27" s="270"/>
      <c r="C27" s="270"/>
      <c r="D27" s="270"/>
      <c r="E27" s="270"/>
    </row>
    <row r="28" spans="1:5" ht="15.75" thickBot="1" x14ac:dyDescent="0.3">
      <c r="A28" s="238" t="s">
        <v>4</v>
      </c>
      <c r="B28" s="238" t="s">
        <v>23</v>
      </c>
      <c r="C28" s="238" t="s">
        <v>24</v>
      </c>
      <c r="D28" s="240" t="s">
        <v>25</v>
      </c>
      <c r="E28" s="241"/>
    </row>
    <row r="29" spans="1:5" ht="27" thickBot="1" x14ac:dyDescent="0.3">
      <c r="A29" s="239"/>
      <c r="B29" s="239"/>
      <c r="C29" s="239"/>
      <c r="D29" s="94" t="s">
        <v>26</v>
      </c>
      <c r="E29" s="94" t="s">
        <v>27</v>
      </c>
    </row>
    <row r="30" spans="1:5" ht="15.75" thickBot="1" x14ac:dyDescent="0.3">
      <c r="A30" s="95" t="s">
        <v>28</v>
      </c>
      <c r="B30" s="96">
        <v>1</v>
      </c>
      <c r="C30" s="96">
        <v>30</v>
      </c>
      <c r="D30" s="97">
        <v>0.69040000000000001</v>
      </c>
      <c r="E30" s="98">
        <v>20.712299999999999</v>
      </c>
    </row>
    <row r="31" spans="1:5" ht="15.75" thickBot="1" x14ac:dyDescent="0.3">
      <c r="A31" s="99" t="s">
        <v>29</v>
      </c>
      <c r="B31" s="96">
        <v>1</v>
      </c>
      <c r="C31" s="96">
        <v>1</v>
      </c>
      <c r="D31" s="97">
        <v>1</v>
      </c>
      <c r="E31" s="100">
        <v>1</v>
      </c>
    </row>
    <row r="32" spans="1:5" ht="15.75" thickBot="1" x14ac:dyDescent="0.3">
      <c r="A32" s="99" t="s">
        <v>30</v>
      </c>
      <c r="B32" s="96">
        <v>9.2200000000000004E-2</v>
      </c>
      <c r="C32" s="96">
        <v>15</v>
      </c>
      <c r="D32" s="97">
        <v>0.69040000000000001</v>
      </c>
      <c r="E32" s="100">
        <v>1.7</v>
      </c>
    </row>
    <row r="33" spans="1:6" ht="15.75" thickBot="1" x14ac:dyDescent="0.3">
      <c r="A33" s="99" t="s">
        <v>31</v>
      </c>
      <c r="B33" s="96">
        <v>1</v>
      </c>
      <c r="C33" s="96">
        <v>5</v>
      </c>
      <c r="D33" s="97">
        <v>0.69040000000000001</v>
      </c>
      <c r="E33" s="98">
        <v>3.4521000000000002</v>
      </c>
    </row>
    <row r="34" spans="1:6" ht="15.75" thickBot="1" x14ac:dyDescent="0.3">
      <c r="A34" s="99" t="s">
        <v>32</v>
      </c>
      <c r="B34" s="96">
        <v>0.1522</v>
      </c>
      <c r="C34" s="96">
        <v>2</v>
      </c>
      <c r="D34" s="97">
        <v>1</v>
      </c>
      <c r="E34" s="98">
        <v>0.30630000000000002</v>
      </c>
    </row>
    <row r="35" spans="1:6" ht="15.75" thickBot="1" x14ac:dyDescent="0.3">
      <c r="A35" s="99" t="s">
        <v>33</v>
      </c>
      <c r="B35" s="96">
        <v>3.09E-2</v>
      </c>
      <c r="C35" s="96">
        <v>2</v>
      </c>
      <c r="D35" s="97">
        <v>0.69040000000000001</v>
      </c>
      <c r="E35" s="98">
        <v>4.1500000000000002E-2</v>
      </c>
    </row>
    <row r="36" spans="1:6" ht="15.75" thickBot="1" x14ac:dyDescent="0.3">
      <c r="A36" s="99" t="s">
        <v>34</v>
      </c>
      <c r="B36" s="96">
        <v>1.23E-2</v>
      </c>
      <c r="C36" s="96">
        <v>3</v>
      </c>
      <c r="D36" s="97">
        <v>1</v>
      </c>
      <c r="E36" s="98">
        <v>4.8899999999999999E-2</v>
      </c>
    </row>
    <row r="37" spans="1:6" ht="15.75" thickBot="1" x14ac:dyDescent="0.3">
      <c r="A37" s="99" t="s">
        <v>35</v>
      </c>
      <c r="B37" s="96">
        <v>0.02</v>
      </c>
      <c r="C37" s="96">
        <v>1</v>
      </c>
      <c r="D37" s="97">
        <v>1</v>
      </c>
      <c r="E37" s="100">
        <v>0.02</v>
      </c>
    </row>
    <row r="38" spans="1:6" x14ac:dyDescent="0.25">
      <c r="A38" s="101" t="s">
        <v>36</v>
      </c>
      <c r="B38" s="102">
        <v>4.0000000000000001E-3</v>
      </c>
      <c r="C38" s="102">
        <v>1</v>
      </c>
      <c r="D38" s="103">
        <v>1</v>
      </c>
      <c r="E38" s="104">
        <v>4.0000000000000001E-3</v>
      </c>
    </row>
    <row r="39" spans="1:6" x14ac:dyDescent="0.25">
      <c r="A39" s="105" t="s">
        <v>37</v>
      </c>
      <c r="B39" s="106">
        <v>3.2099999999999997E-2</v>
      </c>
      <c r="C39" s="106">
        <v>5</v>
      </c>
      <c r="D39" s="107">
        <v>0.69040000000000001</v>
      </c>
      <c r="E39" s="108">
        <v>0.06</v>
      </c>
    </row>
    <row r="40" spans="1:6" ht="15.75" thickBot="1" x14ac:dyDescent="0.3">
      <c r="A40" s="99" t="s">
        <v>38</v>
      </c>
      <c r="B40" s="96">
        <v>2.8E-3</v>
      </c>
      <c r="C40" s="96">
        <v>180</v>
      </c>
      <c r="D40" s="97">
        <v>0.69040000000000001</v>
      </c>
      <c r="E40" s="100">
        <v>3.282</v>
      </c>
    </row>
    <row r="41" spans="1:6" x14ac:dyDescent="0.25">
      <c r="A41" s="101" t="s">
        <v>39</v>
      </c>
      <c r="B41" s="102">
        <v>2.0000000000000001E-4</v>
      </c>
      <c r="C41" s="102">
        <v>6</v>
      </c>
      <c r="D41" s="103">
        <v>1</v>
      </c>
      <c r="E41" s="109">
        <v>1.32E-2</v>
      </c>
    </row>
    <row r="42" spans="1:6" x14ac:dyDescent="0.25">
      <c r="A42" s="261" t="s">
        <v>40</v>
      </c>
      <c r="B42" s="261"/>
      <c r="C42" s="261"/>
      <c r="D42" s="261"/>
      <c r="E42" s="110">
        <f>SUM(E30:E41)</f>
        <v>30.6403</v>
      </c>
    </row>
    <row r="43" spans="1:6" x14ac:dyDescent="0.25">
      <c r="A43" s="262" t="s">
        <v>114</v>
      </c>
      <c r="B43" s="262"/>
      <c r="C43" s="262"/>
      <c r="D43" s="262"/>
      <c r="E43" s="111"/>
    </row>
    <row r="44" spans="1:6" x14ac:dyDescent="0.25">
      <c r="A44" s="242" t="s">
        <v>143</v>
      </c>
      <c r="B44" s="232"/>
      <c r="C44" s="233"/>
      <c r="D44" s="174">
        <v>0.58330000000000004</v>
      </c>
      <c r="E44" s="175"/>
      <c r="F44" s="175"/>
    </row>
    <row r="45" spans="1:6" x14ac:dyDescent="0.25">
      <c r="A45" s="242" t="s">
        <v>144</v>
      </c>
      <c r="B45" s="232"/>
      <c r="C45" s="233"/>
      <c r="D45" s="176">
        <v>0.08</v>
      </c>
      <c r="E45" s="175"/>
      <c r="F45" s="175"/>
    </row>
    <row r="46" spans="1:6" x14ac:dyDescent="0.25">
      <c r="A46" s="92" t="s">
        <v>41</v>
      </c>
      <c r="B46" s="89"/>
      <c r="C46" s="89"/>
      <c r="D46" s="112">
        <v>12</v>
      </c>
      <c r="E46" s="84"/>
    </row>
    <row r="47" spans="1:6" x14ac:dyDescent="0.25">
      <c r="A47" s="263" t="s">
        <v>145</v>
      </c>
      <c r="B47" s="264"/>
      <c r="C47" s="265"/>
      <c r="D47" s="112">
        <v>365</v>
      </c>
      <c r="E47" s="84"/>
    </row>
    <row r="48" spans="1:6" x14ac:dyDescent="0.25">
      <c r="A48" s="266" t="s">
        <v>42</v>
      </c>
      <c r="B48" s="267"/>
      <c r="C48" s="268"/>
      <c r="D48" s="112">
        <f>D47/12</f>
        <v>30.416666666666668</v>
      </c>
      <c r="E48" s="84"/>
    </row>
    <row r="49" spans="1:15" x14ac:dyDescent="0.25">
      <c r="A49" s="120" t="s">
        <v>113</v>
      </c>
      <c r="B49" s="116" t="s">
        <v>115</v>
      </c>
      <c r="C49" s="116" t="s">
        <v>116</v>
      </c>
      <c r="D49" s="121"/>
      <c r="E49" s="84"/>
    </row>
    <row r="50" spans="1:15" s="140" customFormat="1" x14ac:dyDescent="0.25">
      <c r="A50" s="116"/>
      <c r="B50" s="197">
        <v>12</v>
      </c>
      <c r="C50" s="197">
        <v>180</v>
      </c>
      <c r="D50" s="121"/>
      <c r="E50" s="119"/>
    </row>
    <row r="51" spans="1:15" x14ac:dyDescent="0.25">
      <c r="A51" s="117"/>
      <c r="B51" s="117"/>
      <c r="C51" s="117"/>
      <c r="D51" s="118"/>
      <c r="E51" s="84"/>
    </row>
    <row r="53" spans="1:15" x14ac:dyDescent="0.25">
      <c r="A53" s="259" t="s">
        <v>137</v>
      </c>
      <c r="B53" s="259"/>
      <c r="C53" s="259"/>
      <c r="D53" s="259"/>
      <c r="E53" s="259"/>
    </row>
    <row r="54" spans="1:15" x14ac:dyDescent="0.25">
      <c r="A54" s="10"/>
      <c r="B54" s="10"/>
      <c r="C54" s="10"/>
      <c r="D54" s="10"/>
      <c r="E54" s="10"/>
    </row>
    <row r="55" spans="1:15" x14ac:dyDescent="0.25">
      <c r="A55" s="260" t="s">
        <v>43</v>
      </c>
      <c r="B55" s="226"/>
      <c r="C55" s="226"/>
      <c r="D55" s="226"/>
      <c r="E55" s="227"/>
    </row>
    <row r="56" spans="1:15" x14ac:dyDescent="0.25">
      <c r="A56" s="162"/>
      <c r="B56" s="161"/>
      <c r="C56" s="162"/>
      <c r="D56" s="130" t="s">
        <v>44</v>
      </c>
      <c r="E56" s="130" t="s">
        <v>45</v>
      </c>
    </row>
    <row r="57" spans="1:15" x14ac:dyDescent="0.25">
      <c r="A57" s="224" t="s">
        <v>138</v>
      </c>
      <c r="B57" s="215"/>
      <c r="C57" s="215"/>
      <c r="D57" s="216"/>
      <c r="E57" s="178">
        <f>(C12/B12)*C50</f>
        <v>855</v>
      </c>
    </row>
    <row r="58" spans="1:15" x14ac:dyDescent="0.25">
      <c r="A58" s="225" t="s">
        <v>147</v>
      </c>
      <c r="B58" s="225"/>
      <c r="C58" s="225"/>
      <c r="D58" s="180">
        <v>0.3</v>
      </c>
      <c r="E58" s="181">
        <f>E57*D58</f>
        <v>256.5</v>
      </c>
    </row>
    <row r="59" spans="1:15" x14ac:dyDescent="0.25">
      <c r="A59" s="228" t="s">
        <v>148</v>
      </c>
      <c r="B59" s="228"/>
      <c r="C59" s="228"/>
      <c r="D59" s="228"/>
      <c r="E59" s="178">
        <f>SUM(E57:E58)</f>
        <v>1111.5</v>
      </c>
    </row>
    <row r="60" spans="1:15" x14ac:dyDescent="0.25">
      <c r="A60" s="226"/>
      <c r="B60" s="226"/>
      <c r="C60" s="226"/>
      <c r="D60" s="226"/>
      <c r="E60" s="227"/>
    </row>
    <row r="61" spans="1:15" x14ac:dyDescent="0.25">
      <c r="A61" s="231" t="s">
        <v>138</v>
      </c>
      <c r="B61" s="232"/>
      <c r="C61" s="233"/>
      <c r="D61" s="161"/>
      <c r="E61" s="178">
        <f>(C12/B12)*C50</f>
        <v>855</v>
      </c>
    </row>
    <row r="62" spans="1:15" x14ac:dyDescent="0.25">
      <c r="A62" s="225" t="s">
        <v>147</v>
      </c>
      <c r="B62" s="225"/>
      <c r="C62" s="225"/>
      <c r="D62" s="182">
        <v>0.3</v>
      </c>
      <c r="E62" s="181">
        <f>E61*D62</f>
        <v>256.5</v>
      </c>
    </row>
    <row r="63" spans="1:15" x14ac:dyDescent="0.25">
      <c r="A63" s="163" t="s">
        <v>146</v>
      </c>
      <c r="B63" s="132">
        <v>105</v>
      </c>
      <c r="C63" s="179">
        <f>((E61+E62)/C50)*B63</f>
        <v>648.375</v>
      </c>
      <c r="D63" s="6"/>
      <c r="F63" s="167"/>
      <c r="H63" s="3"/>
      <c r="J63" s="3"/>
    </row>
    <row r="64" spans="1:15" x14ac:dyDescent="0.25">
      <c r="A64" s="231" t="s">
        <v>139</v>
      </c>
      <c r="B64" s="232"/>
      <c r="C64" s="233"/>
      <c r="D64" s="12">
        <v>0.2</v>
      </c>
      <c r="E64" s="13">
        <f>((C63*D64)*D44)</f>
        <v>75.639427500000011</v>
      </c>
      <c r="F64" s="167"/>
      <c r="I64" s="3"/>
      <c r="O64" s="3"/>
    </row>
    <row r="65" spans="1:11" x14ac:dyDescent="0.25">
      <c r="A65" s="158" t="s">
        <v>140</v>
      </c>
      <c r="B65" s="159"/>
      <c r="C65" s="160"/>
      <c r="D65" s="7">
        <v>1.2E-2</v>
      </c>
      <c r="E65" s="168">
        <f>((C63*D45)*D65)</f>
        <v>0.6224400000000001</v>
      </c>
      <c r="F65" s="169"/>
      <c r="I65" s="3"/>
    </row>
    <row r="66" spans="1:11" x14ac:dyDescent="0.25">
      <c r="A66" s="231" t="s">
        <v>141</v>
      </c>
      <c r="B66" s="232"/>
      <c r="C66" s="233"/>
      <c r="D66" s="6"/>
      <c r="E66" s="11">
        <f>(((E64+E65)/15)*4)</f>
        <v>20.336498000000002</v>
      </c>
      <c r="F66" s="167"/>
      <c r="I66" s="3"/>
    </row>
    <row r="67" spans="1:11" x14ac:dyDescent="0.25">
      <c r="A67" s="229" t="s">
        <v>149</v>
      </c>
      <c r="B67" s="229"/>
      <c r="C67" s="229"/>
      <c r="D67" s="230"/>
      <c r="E67" s="11">
        <f>SUM(E61:E66)</f>
        <v>1208.0983655</v>
      </c>
      <c r="F67" s="167"/>
      <c r="I67" s="3"/>
    </row>
    <row r="68" spans="1:11" x14ac:dyDescent="0.25">
      <c r="A68" s="221" t="s">
        <v>47</v>
      </c>
      <c r="B68" s="222"/>
      <c r="C68" s="222"/>
      <c r="D68" s="223"/>
      <c r="E68" s="14">
        <f>E59+E67</f>
        <v>2319.5983655</v>
      </c>
      <c r="F68" s="170"/>
      <c r="G68" s="171"/>
      <c r="I68" s="3"/>
      <c r="J68" s="3"/>
    </row>
    <row r="69" spans="1:11" x14ac:dyDescent="0.25">
      <c r="A69" s="199"/>
      <c r="B69" s="200"/>
      <c r="C69" s="200"/>
      <c r="D69" s="200" t="s">
        <v>170</v>
      </c>
      <c r="E69" s="201">
        <f>2*E68</f>
        <v>4639.196731</v>
      </c>
      <c r="F69" s="170"/>
      <c r="G69" s="171"/>
      <c r="I69" s="3"/>
      <c r="J69" s="3"/>
    </row>
    <row r="70" spans="1:11" x14ac:dyDescent="0.25">
      <c r="A70" s="237" t="s">
        <v>48</v>
      </c>
      <c r="B70" s="226"/>
      <c r="C70" s="226"/>
      <c r="D70" s="226"/>
      <c r="E70" s="227"/>
      <c r="F70" s="15"/>
    </row>
    <row r="71" spans="1:11" x14ac:dyDescent="0.25">
      <c r="A71" s="254" t="s">
        <v>49</v>
      </c>
      <c r="B71" s="228"/>
      <c r="C71" s="228"/>
      <c r="D71" s="228"/>
      <c r="E71" s="255"/>
    </row>
    <row r="72" spans="1:11" x14ac:dyDescent="0.25">
      <c r="A72" s="237"/>
      <c r="B72" s="226"/>
      <c r="C72" s="227"/>
      <c r="D72" s="130" t="s">
        <v>44</v>
      </c>
      <c r="E72" s="130" t="s">
        <v>45</v>
      </c>
      <c r="F72" s="17"/>
      <c r="K72" s="16"/>
    </row>
    <row r="73" spans="1:11" x14ac:dyDescent="0.25">
      <c r="A73" s="256" t="s">
        <v>50</v>
      </c>
      <c r="B73" s="225"/>
      <c r="C73" s="257"/>
      <c r="D73" s="7">
        <f>1/12</f>
        <v>8.3333333333333329E-2</v>
      </c>
      <c r="E73" s="11">
        <f>E69*D73</f>
        <v>386.59972758333333</v>
      </c>
    </row>
    <row r="74" spans="1:11" x14ac:dyDescent="0.25">
      <c r="A74" s="214" t="s">
        <v>51</v>
      </c>
      <c r="B74" s="215"/>
      <c r="C74" s="216"/>
      <c r="D74" s="7">
        <v>0.33329999999999999</v>
      </c>
      <c r="E74" s="11">
        <f>(E69*D74)/12</f>
        <v>128.85368920352499</v>
      </c>
    </row>
    <row r="75" spans="1:11" x14ac:dyDescent="0.25">
      <c r="A75" s="164" t="s">
        <v>28</v>
      </c>
      <c r="B75" s="165"/>
      <c r="C75" s="165"/>
      <c r="D75" s="7">
        <f>1/12</f>
        <v>8.3333333333333329E-2</v>
      </c>
      <c r="E75" s="11">
        <f>E69*D73</f>
        <v>386.59972758333333</v>
      </c>
    </row>
    <row r="76" spans="1:11" x14ac:dyDescent="0.25">
      <c r="A76" s="151"/>
      <c r="B76" s="152"/>
      <c r="C76" s="152"/>
      <c r="D76" s="153"/>
      <c r="E76" s="11"/>
    </row>
    <row r="77" spans="1:11" x14ac:dyDescent="0.25">
      <c r="A77" s="221" t="s">
        <v>40</v>
      </c>
      <c r="B77" s="222"/>
      <c r="C77" s="222"/>
      <c r="D77" s="223"/>
      <c r="E77" s="14">
        <f>SUM(E73:E75)</f>
        <v>902.0531443701916</v>
      </c>
    </row>
    <row r="78" spans="1:11" x14ac:dyDescent="0.25">
      <c r="A78" s="18"/>
      <c r="B78" s="18"/>
      <c r="C78" s="18"/>
      <c r="D78" s="18"/>
      <c r="E78" s="18"/>
    </row>
    <row r="79" spans="1:11" x14ac:dyDescent="0.25">
      <c r="A79" s="254" t="s">
        <v>52</v>
      </c>
      <c r="B79" s="228"/>
      <c r="C79" s="228"/>
      <c r="D79" s="228"/>
      <c r="E79" s="255"/>
    </row>
    <row r="80" spans="1:11" x14ac:dyDescent="0.25">
      <c r="A80" s="258" t="s">
        <v>53</v>
      </c>
      <c r="B80" s="258"/>
      <c r="C80" s="19">
        <f>E69+E77</f>
        <v>5541.2498753701911</v>
      </c>
      <c r="D80" s="130" t="s">
        <v>44</v>
      </c>
      <c r="E80" s="130" t="s">
        <v>45</v>
      </c>
    </row>
    <row r="81" spans="1:5" x14ac:dyDescent="0.25">
      <c r="A81" s="214" t="s">
        <v>54</v>
      </c>
      <c r="B81" s="215"/>
      <c r="C81" s="216"/>
      <c r="D81" s="20">
        <v>0.2</v>
      </c>
      <c r="E81" s="115">
        <f>$C$80*D81</f>
        <v>1108.2499750740383</v>
      </c>
    </row>
    <row r="82" spans="1:5" x14ac:dyDescent="0.25">
      <c r="A82" s="214" t="s">
        <v>56</v>
      </c>
      <c r="B82" s="215"/>
      <c r="C82" s="216"/>
      <c r="D82" s="20">
        <v>0.03</v>
      </c>
      <c r="E82" s="113">
        <f t="shared" ref="E82" si="0">$C$80*D82</f>
        <v>166.23749626110572</v>
      </c>
    </row>
    <row r="83" spans="1:5" x14ac:dyDescent="0.25">
      <c r="A83" s="214" t="s">
        <v>55</v>
      </c>
      <c r="B83" s="215"/>
      <c r="C83" s="216"/>
      <c r="D83" s="20">
        <v>2.5000000000000001E-2</v>
      </c>
      <c r="E83" s="113"/>
    </row>
    <row r="84" spans="1:5" x14ac:dyDescent="0.25">
      <c r="A84" s="214" t="s">
        <v>57</v>
      </c>
      <c r="B84" s="215"/>
      <c r="C84" s="216"/>
      <c r="D84" s="20">
        <v>1.4999999999999999E-2</v>
      </c>
      <c r="E84" s="113"/>
    </row>
    <row r="85" spans="1:5" x14ac:dyDescent="0.25">
      <c r="A85" s="214" t="s">
        <v>58</v>
      </c>
      <c r="B85" s="215"/>
      <c r="C85" s="216"/>
      <c r="D85" s="21">
        <v>0.01</v>
      </c>
      <c r="E85" s="113"/>
    </row>
    <row r="86" spans="1:5" x14ac:dyDescent="0.25">
      <c r="A86" s="214" t="s">
        <v>59</v>
      </c>
      <c r="B86" s="215"/>
      <c r="C86" s="216"/>
      <c r="D86" s="21">
        <v>6.0000000000000001E-3</v>
      </c>
      <c r="E86" s="113"/>
    </row>
    <row r="87" spans="1:5" x14ac:dyDescent="0.25">
      <c r="A87" s="214" t="s">
        <v>60</v>
      </c>
      <c r="B87" s="215"/>
      <c r="C87" s="216"/>
      <c r="D87" s="21">
        <v>2E-3</v>
      </c>
      <c r="E87" s="113"/>
    </row>
    <row r="88" spans="1:5" x14ac:dyDescent="0.25">
      <c r="A88" s="221" t="s">
        <v>61</v>
      </c>
      <c r="B88" s="222"/>
      <c r="C88" s="223"/>
      <c r="D88" s="22">
        <f>SUM(D81:D87)</f>
        <v>0.28800000000000003</v>
      </c>
      <c r="E88" s="114">
        <f>SUM(E81:E87)</f>
        <v>1274.4874713351439</v>
      </c>
    </row>
    <row r="89" spans="1:5" x14ac:dyDescent="0.25">
      <c r="A89" s="214" t="s">
        <v>62</v>
      </c>
      <c r="B89" s="215"/>
      <c r="C89" s="216"/>
      <c r="D89" s="21">
        <v>0.08</v>
      </c>
      <c r="E89" s="113">
        <f>C80*D89</f>
        <v>443.29999002961529</v>
      </c>
    </row>
    <row r="90" spans="1:5" x14ac:dyDescent="0.25">
      <c r="A90" s="221" t="s">
        <v>40</v>
      </c>
      <c r="B90" s="222"/>
      <c r="C90" s="223"/>
      <c r="D90" s="23">
        <f>SUM(D88:D89)</f>
        <v>0.36800000000000005</v>
      </c>
      <c r="E90" s="114">
        <f>SUM(E88:E89)</f>
        <v>1717.7874613647591</v>
      </c>
    </row>
    <row r="91" spans="1:5" x14ac:dyDescent="0.25">
      <c r="A91" s="18"/>
      <c r="B91" s="18"/>
      <c r="C91" s="18"/>
      <c r="D91" s="18"/>
      <c r="E91" s="18"/>
    </row>
    <row r="92" spans="1:5" x14ac:dyDescent="0.25">
      <c r="A92" s="254" t="s">
        <v>63</v>
      </c>
      <c r="B92" s="228"/>
      <c r="C92" s="228"/>
      <c r="D92" s="228"/>
      <c r="E92" s="255"/>
    </row>
    <row r="93" spans="1:5" x14ac:dyDescent="0.25">
      <c r="A93" s="271"/>
      <c r="B93" s="272"/>
      <c r="C93" s="272"/>
      <c r="D93" s="273"/>
      <c r="E93" s="130" t="s">
        <v>45</v>
      </c>
    </row>
    <row r="94" spans="1:5" x14ac:dyDescent="0.25">
      <c r="A94" s="214" t="s">
        <v>64</v>
      </c>
      <c r="B94" s="215"/>
      <c r="C94" s="215"/>
      <c r="D94" s="216"/>
      <c r="E94" s="198">
        <f>((D16*C16)*D48)-(E69*E16)</f>
        <v>269.14819614000004</v>
      </c>
    </row>
    <row r="95" spans="1:5" x14ac:dyDescent="0.25">
      <c r="A95" s="214" t="s">
        <v>65</v>
      </c>
      <c r="B95" s="215"/>
      <c r="C95" s="215"/>
      <c r="D95" s="216"/>
      <c r="E95" s="183"/>
    </row>
    <row r="96" spans="1:5" x14ac:dyDescent="0.25">
      <c r="A96" s="234" t="s">
        <v>66</v>
      </c>
      <c r="B96" s="235"/>
      <c r="C96" s="235"/>
      <c r="D96" s="236"/>
      <c r="E96" s="24"/>
    </row>
    <row r="97" spans="1:5" x14ac:dyDescent="0.25">
      <c r="A97" s="214" t="s">
        <v>46</v>
      </c>
      <c r="B97" s="215"/>
      <c r="C97" s="215"/>
      <c r="D97" s="216"/>
      <c r="E97" s="24"/>
    </row>
    <row r="98" spans="1:5" x14ac:dyDescent="0.25">
      <c r="A98" s="221" t="s">
        <v>40</v>
      </c>
      <c r="B98" s="222"/>
      <c r="C98" s="222"/>
      <c r="D98" s="223"/>
      <c r="E98" s="25">
        <f>SUM(E94:E97)</f>
        <v>269.14819614000004</v>
      </c>
    </row>
    <row r="99" spans="1:5" x14ac:dyDescent="0.25">
      <c r="A99" s="27"/>
      <c r="B99" s="27"/>
      <c r="C99" s="27"/>
      <c r="D99" s="27"/>
      <c r="E99" s="26"/>
    </row>
    <row r="100" spans="1:5" x14ac:dyDescent="0.25">
      <c r="A100" s="237" t="s">
        <v>67</v>
      </c>
      <c r="B100" s="226"/>
      <c r="C100" s="226"/>
      <c r="D100" s="226"/>
      <c r="E100" s="227"/>
    </row>
    <row r="101" spans="1:5" x14ac:dyDescent="0.25">
      <c r="A101" s="237"/>
      <c r="B101" s="226"/>
      <c r="C101" s="226"/>
      <c r="D101" s="227"/>
      <c r="E101" s="130" t="s">
        <v>45</v>
      </c>
    </row>
    <row r="102" spans="1:5" x14ac:dyDescent="0.25">
      <c r="A102" s="283" t="s">
        <v>49</v>
      </c>
      <c r="B102" s="284"/>
      <c r="C102" s="284"/>
      <c r="D102" s="285"/>
      <c r="E102" s="28">
        <f>E77</f>
        <v>902.0531443701916</v>
      </c>
    </row>
    <row r="103" spans="1:5" x14ac:dyDescent="0.25">
      <c r="A103" s="214" t="s">
        <v>68</v>
      </c>
      <c r="B103" s="215"/>
      <c r="C103" s="215"/>
      <c r="D103" s="216"/>
      <c r="E103" s="28">
        <f>E90</f>
        <v>1717.7874613647591</v>
      </c>
    </row>
    <row r="104" spans="1:5" x14ac:dyDescent="0.25">
      <c r="A104" s="283" t="s">
        <v>63</v>
      </c>
      <c r="B104" s="284"/>
      <c r="C104" s="284"/>
      <c r="D104" s="285"/>
      <c r="E104" s="28">
        <f>E98</f>
        <v>269.14819614000004</v>
      </c>
    </row>
    <row r="105" spans="1:5" x14ac:dyDescent="0.25">
      <c r="A105" s="221" t="s">
        <v>69</v>
      </c>
      <c r="B105" s="222"/>
      <c r="C105" s="222"/>
      <c r="D105" s="223"/>
      <c r="E105" s="29">
        <f>SUM(E102:E104)</f>
        <v>2888.9888018749507</v>
      </c>
    </row>
    <row r="106" spans="1:5" x14ac:dyDescent="0.25">
      <c r="A106" s="18"/>
      <c r="B106" s="18"/>
      <c r="C106" s="18"/>
      <c r="D106" s="18"/>
      <c r="E106" s="18"/>
    </row>
    <row r="107" spans="1:5" x14ac:dyDescent="0.25">
      <c r="A107" s="237" t="s">
        <v>70</v>
      </c>
      <c r="B107" s="226"/>
      <c r="C107" s="226"/>
      <c r="D107" s="226"/>
      <c r="E107" s="227"/>
    </row>
    <row r="108" spans="1:5" x14ac:dyDescent="0.25">
      <c r="A108" s="131"/>
      <c r="B108" s="132"/>
      <c r="C108" s="132"/>
      <c r="D108" s="132"/>
      <c r="E108" s="133"/>
    </row>
    <row r="109" spans="1:5" x14ac:dyDescent="0.25">
      <c r="A109" s="280" t="s">
        <v>71</v>
      </c>
      <c r="B109" s="281"/>
      <c r="C109" s="282"/>
      <c r="D109" s="31" t="s">
        <v>44</v>
      </c>
      <c r="E109" s="32" t="s">
        <v>45</v>
      </c>
    </row>
    <row r="110" spans="1:5" x14ac:dyDescent="0.25">
      <c r="A110" s="234" t="s">
        <v>72</v>
      </c>
      <c r="B110" s="235"/>
      <c r="C110" s="236"/>
      <c r="D110" s="33"/>
      <c r="E110" s="5">
        <f>((((E66+E77+E89+E98)/C20)*E20)/B20)*C22</f>
        <v>54.017766584669452</v>
      </c>
    </row>
    <row r="111" spans="1:5" x14ac:dyDescent="0.25">
      <c r="A111" s="274" t="s">
        <v>73</v>
      </c>
      <c r="B111" s="275"/>
      <c r="C111" s="276"/>
      <c r="D111" s="34">
        <v>0.08</v>
      </c>
      <c r="E111" s="35">
        <f>E110*D111</f>
        <v>4.3214213267735566</v>
      </c>
    </row>
    <row r="112" spans="1:5" x14ac:dyDescent="0.25">
      <c r="A112" s="274" t="s">
        <v>74</v>
      </c>
      <c r="B112" s="275"/>
      <c r="C112" s="276"/>
      <c r="D112" s="34">
        <v>0.4</v>
      </c>
      <c r="E112" s="35">
        <f>(((((E66+E77)/C20)*E20)*D111)*D112)*C22</f>
        <v>11.703279782392991</v>
      </c>
    </row>
    <row r="113" spans="1:5" x14ac:dyDescent="0.25">
      <c r="A113" s="277" t="s">
        <v>75</v>
      </c>
      <c r="B113" s="278"/>
      <c r="C113" s="279"/>
      <c r="D113" s="34"/>
      <c r="E113" s="36">
        <f>SUM(E110:E112)</f>
        <v>70.042467693836002</v>
      </c>
    </row>
    <row r="114" spans="1:5" s="40" customFormat="1" x14ac:dyDescent="0.25">
      <c r="A114" s="37"/>
      <c r="B114" s="37"/>
      <c r="C114" s="37"/>
      <c r="D114" s="38"/>
      <c r="E114" s="39"/>
    </row>
    <row r="115" spans="1:5" x14ac:dyDescent="0.25">
      <c r="A115" s="280" t="s">
        <v>76</v>
      </c>
      <c r="B115" s="281"/>
      <c r="C115" s="282"/>
      <c r="D115" s="34"/>
      <c r="E115" s="35"/>
    </row>
    <row r="116" spans="1:5" x14ac:dyDescent="0.25">
      <c r="A116" s="234" t="s">
        <v>77</v>
      </c>
      <c r="B116" s="235"/>
      <c r="C116" s="236"/>
      <c r="D116" s="33"/>
      <c r="E116" s="41">
        <f>((((E66+E105)/C20)*7)/B20)*C23</f>
        <v>22.43008991611924</v>
      </c>
    </row>
    <row r="117" spans="1:5" x14ac:dyDescent="0.25">
      <c r="A117" s="274" t="s">
        <v>78</v>
      </c>
      <c r="B117" s="275"/>
      <c r="C117" s="276"/>
      <c r="D117" s="42">
        <f>D90</f>
        <v>0.36800000000000005</v>
      </c>
      <c r="E117" s="35">
        <f>E116*D117</f>
        <v>8.2542730891318818</v>
      </c>
    </row>
    <row r="118" spans="1:5" x14ac:dyDescent="0.25">
      <c r="A118" s="274" t="s">
        <v>79</v>
      </c>
      <c r="B118" s="275"/>
      <c r="C118" s="276"/>
      <c r="D118" s="33"/>
      <c r="E118" s="43">
        <f>(((((E66+E77)/C20)*E20)*D111)*D112)*C23</f>
        <v>11.703279782392991</v>
      </c>
    </row>
    <row r="119" spans="1:5" x14ac:dyDescent="0.25">
      <c r="A119" s="277" t="s">
        <v>80</v>
      </c>
      <c r="B119" s="278"/>
      <c r="C119" s="279"/>
      <c r="D119" s="33"/>
      <c r="E119" s="36">
        <f>SUM(E116:E118)</f>
        <v>42.387642787644111</v>
      </c>
    </row>
    <row r="120" spans="1:5" x14ac:dyDescent="0.25">
      <c r="A120" s="37"/>
      <c r="B120" s="37"/>
      <c r="C120" s="37"/>
      <c r="D120" s="4"/>
      <c r="E120" s="39"/>
    </row>
    <row r="121" spans="1:5" x14ac:dyDescent="0.25">
      <c r="A121" s="292" t="s">
        <v>81</v>
      </c>
      <c r="B121" s="293"/>
      <c r="C121" s="294"/>
      <c r="D121" s="6"/>
      <c r="E121" s="133" t="s">
        <v>45</v>
      </c>
    </row>
    <row r="122" spans="1:5" x14ac:dyDescent="0.25">
      <c r="A122" s="295" t="s">
        <v>82</v>
      </c>
      <c r="B122" s="296"/>
      <c r="C122" s="297"/>
      <c r="D122" s="6"/>
      <c r="E122" s="44">
        <f>-E77*C24</f>
        <v>-19.484347918396139</v>
      </c>
    </row>
    <row r="123" spans="1:5" x14ac:dyDescent="0.25">
      <c r="A123" s="298" t="s">
        <v>83</v>
      </c>
      <c r="B123" s="299"/>
      <c r="C123" s="300"/>
      <c r="D123" s="9"/>
      <c r="E123" s="45">
        <f>SUM(E122)</f>
        <v>-19.484347918396139</v>
      </c>
    </row>
    <row r="124" spans="1:5" x14ac:dyDescent="0.25">
      <c r="A124" s="137"/>
      <c r="B124" s="138"/>
      <c r="C124" s="139"/>
      <c r="D124" s="9"/>
      <c r="E124" s="45"/>
    </row>
    <row r="125" spans="1:5" x14ac:dyDescent="0.25">
      <c r="A125" s="286" t="s">
        <v>84</v>
      </c>
      <c r="B125" s="287"/>
      <c r="C125" s="287"/>
      <c r="D125" s="288"/>
      <c r="E125" s="133" t="s">
        <v>45</v>
      </c>
    </row>
    <row r="126" spans="1:5" x14ac:dyDescent="0.25">
      <c r="A126" s="283" t="s">
        <v>71</v>
      </c>
      <c r="B126" s="284"/>
      <c r="C126" s="284"/>
      <c r="D126" s="285"/>
      <c r="E126" s="36">
        <f>E113</f>
        <v>70.042467693836002</v>
      </c>
    </row>
    <row r="127" spans="1:5" x14ac:dyDescent="0.25">
      <c r="A127" s="283" t="s">
        <v>76</v>
      </c>
      <c r="B127" s="284"/>
      <c r="C127" s="284"/>
      <c r="D127" s="285"/>
      <c r="E127" s="36">
        <f>E119</f>
        <v>42.387642787644111</v>
      </c>
    </row>
    <row r="128" spans="1:5" x14ac:dyDescent="0.25">
      <c r="A128" s="289" t="s">
        <v>81</v>
      </c>
      <c r="B128" s="290"/>
      <c r="C128" s="290"/>
      <c r="D128" s="291"/>
      <c r="E128" s="45">
        <f>E123</f>
        <v>-19.484347918396139</v>
      </c>
    </row>
    <row r="129" spans="1:5" x14ac:dyDescent="0.25">
      <c r="A129" s="221" t="s">
        <v>85</v>
      </c>
      <c r="B129" s="222"/>
      <c r="C129" s="223"/>
      <c r="D129" s="6"/>
      <c r="E129" s="46">
        <f>SUM(E126:E128)</f>
        <v>92.945762563083974</v>
      </c>
    </row>
    <row r="130" spans="1:5" x14ac:dyDescent="0.25">
      <c r="A130" s="18"/>
      <c r="B130" s="18"/>
      <c r="C130" s="18"/>
      <c r="D130" s="18"/>
      <c r="E130" s="18"/>
    </row>
    <row r="131" spans="1:5" x14ac:dyDescent="0.25">
      <c r="A131" s="237" t="s">
        <v>86</v>
      </c>
      <c r="B131" s="226"/>
      <c r="C131" s="226"/>
      <c r="D131" s="226"/>
      <c r="E131" s="227"/>
    </row>
    <row r="132" spans="1:5" x14ac:dyDescent="0.25">
      <c r="A132" s="254" t="s">
        <v>87</v>
      </c>
      <c r="B132" s="228"/>
      <c r="C132" s="228"/>
      <c r="D132" s="228"/>
      <c r="E132" s="255"/>
    </row>
    <row r="133" spans="1:5" ht="30" x14ac:dyDescent="0.25">
      <c r="A133" s="259" t="s">
        <v>88</v>
      </c>
      <c r="B133" s="259"/>
      <c r="C133" s="47">
        <f>(E66+E105+E129)/D48</f>
        <v>98.704802052757302</v>
      </c>
      <c r="D133" s="48" t="s">
        <v>89</v>
      </c>
      <c r="E133" s="130" t="s">
        <v>45</v>
      </c>
    </row>
    <row r="134" spans="1:5" x14ac:dyDescent="0.25">
      <c r="A134" s="295" t="s">
        <v>28</v>
      </c>
      <c r="B134" s="296"/>
      <c r="C134" s="297"/>
      <c r="D134" s="49"/>
      <c r="E134" s="50">
        <f>(C133*D134)/12</f>
        <v>0</v>
      </c>
    </row>
    <row r="135" spans="1:5" x14ac:dyDescent="0.25">
      <c r="A135" s="295" t="s">
        <v>29</v>
      </c>
      <c r="B135" s="296"/>
      <c r="C135" s="297"/>
      <c r="D135" s="49">
        <v>1</v>
      </c>
      <c r="E135" s="50">
        <f>(C133*D135)/12</f>
        <v>8.2254001710631091</v>
      </c>
    </row>
    <row r="136" spans="1:5" x14ac:dyDescent="0.25">
      <c r="A136" s="295" t="s">
        <v>30</v>
      </c>
      <c r="B136" s="296"/>
      <c r="C136" s="297"/>
      <c r="D136" s="49">
        <v>1.7</v>
      </c>
      <c r="E136" s="51">
        <f>(C133*D136)/12</f>
        <v>13.983180290807283</v>
      </c>
    </row>
    <row r="137" spans="1:5" x14ac:dyDescent="0.25">
      <c r="A137" s="295" t="s">
        <v>31</v>
      </c>
      <c r="B137" s="296"/>
      <c r="C137" s="297"/>
      <c r="D137" s="49">
        <v>3.4521000000000002</v>
      </c>
      <c r="E137" s="50">
        <f>(C133*D137)/12</f>
        <v>28.394903930526961</v>
      </c>
    </row>
    <row r="138" spans="1:5" x14ac:dyDescent="0.25">
      <c r="A138" s="295" t="s">
        <v>32</v>
      </c>
      <c r="B138" s="296"/>
      <c r="C138" s="297"/>
      <c r="D138" s="49">
        <v>0.30630000000000002</v>
      </c>
      <c r="E138" s="50">
        <f>(C133*D138)/12</f>
        <v>2.5194400723966304</v>
      </c>
    </row>
    <row r="139" spans="1:5" x14ac:dyDescent="0.25">
      <c r="A139" s="295" t="s">
        <v>33</v>
      </c>
      <c r="B139" s="296"/>
      <c r="C139" s="297"/>
      <c r="D139" s="49">
        <v>4.1500000000000002E-2</v>
      </c>
      <c r="E139" s="50">
        <f>(C133*D139)/12</f>
        <v>0.34135410709911901</v>
      </c>
    </row>
    <row r="140" spans="1:5" x14ac:dyDescent="0.25">
      <c r="A140" s="295" t="s">
        <v>34</v>
      </c>
      <c r="B140" s="296"/>
      <c r="C140" s="297"/>
      <c r="D140" s="49">
        <v>4.8899999999999999E-2</v>
      </c>
      <c r="E140" s="50">
        <f>(C133*D140)/12</f>
        <v>0.40222206836498597</v>
      </c>
    </row>
    <row r="141" spans="1:5" x14ac:dyDescent="0.25">
      <c r="A141" s="295" t="s">
        <v>35</v>
      </c>
      <c r="B141" s="296"/>
      <c r="C141" s="297"/>
      <c r="D141" s="49">
        <v>0.02</v>
      </c>
      <c r="E141" s="50">
        <f>(C133*D141)/12</f>
        <v>0.16450800342126218</v>
      </c>
    </row>
    <row r="142" spans="1:5" x14ac:dyDescent="0.25">
      <c r="A142" s="295" t="s">
        <v>36</v>
      </c>
      <c r="B142" s="296"/>
      <c r="C142" s="297"/>
      <c r="D142" s="49">
        <v>4.0000000000000001E-3</v>
      </c>
      <c r="E142" s="50">
        <f>(C133*D142)/12</f>
        <v>3.2901600684252436E-2</v>
      </c>
    </row>
    <row r="143" spans="1:5" x14ac:dyDescent="0.25">
      <c r="A143" s="295" t="s">
        <v>37</v>
      </c>
      <c r="B143" s="296"/>
      <c r="C143" s="297"/>
      <c r="D143" s="49">
        <v>0.06</v>
      </c>
      <c r="E143" s="50">
        <f>(C133*D143)/12</f>
        <v>0.49352401026378651</v>
      </c>
    </row>
    <row r="144" spans="1:5" x14ac:dyDescent="0.25">
      <c r="A144" s="295" t="s">
        <v>38</v>
      </c>
      <c r="B144" s="296"/>
      <c r="C144" s="297"/>
      <c r="D144" s="49">
        <v>3.282</v>
      </c>
      <c r="E144" s="50">
        <f>(C133*D144)/12</f>
        <v>26.995763361429123</v>
      </c>
    </row>
    <row r="145" spans="1:5" x14ac:dyDescent="0.25">
      <c r="A145" s="295" t="s">
        <v>39</v>
      </c>
      <c r="B145" s="296"/>
      <c r="C145" s="297"/>
      <c r="D145" s="49">
        <v>1.32E-2</v>
      </c>
      <c r="E145" s="50">
        <f>(C133*D145)/12</f>
        <v>0.10857528225803303</v>
      </c>
    </row>
    <row r="146" spans="1:5" x14ac:dyDescent="0.25">
      <c r="A146" s="221" t="s">
        <v>90</v>
      </c>
      <c r="B146" s="222"/>
      <c r="C146" s="223"/>
      <c r="D146" s="52">
        <f>SUM(D134:D145)</f>
        <v>9.927999999999999</v>
      </c>
      <c r="E146" s="29">
        <f>SUM(E134:E145)</f>
        <v>81.661772898314538</v>
      </c>
    </row>
    <row r="147" spans="1:5" x14ac:dyDescent="0.25">
      <c r="A147" s="135"/>
      <c r="B147" s="136"/>
      <c r="C147" s="136"/>
      <c r="D147" s="53"/>
      <c r="E147" s="54"/>
    </row>
    <row r="148" spans="1:5" x14ac:dyDescent="0.25">
      <c r="A148" s="237" t="s">
        <v>91</v>
      </c>
      <c r="B148" s="226"/>
      <c r="C148" s="226"/>
      <c r="D148" s="226"/>
      <c r="E148" s="227"/>
    </row>
    <row r="149" spans="1:5" x14ac:dyDescent="0.25">
      <c r="A149" s="302" t="s">
        <v>92</v>
      </c>
      <c r="B149" s="303"/>
      <c r="C149" s="303"/>
      <c r="D149" s="304"/>
      <c r="E149" s="130" t="s">
        <v>45</v>
      </c>
    </row>
    <row r="150" spans="1:5" x14ac:dyDescent="0.25">
      <c r="A150" s="305" t="s">
        <v>132</v>
      </c>
      <c r="B150" s="306"/>
      <c r="C150" s="306"/>
      <c r="D150" s="307"/>
      <c r="E150" s="50">
        <f>Uniformes!K9</f>
        <v>33.832500000000003</v>
      </c>
    </row>
    <row r="151" spans="1:5" x14ac:dyDescent="0.25">
      <c r="A151" s="301" t="s">
        <v>93</v>
      </c>
      <c r="B151" s="301"/>
      <c r="C151" s="301"/>
      <c r="D151" s="301"/>
      <c r="E151" s="29">
        <f>SUM(E150:E150)</f>
        <v>33.832500000000003</v>
      </c>
    </row>
    <row r="153" spans="1:5" x14ac:dyDescent="0.25">
      <c r="A153" s="237" t="s">
        <v>150</v>
      </c>
      <c r="B153" s="226"/>
      <c r="C153" s="226"/>
      <c r="D153" s="226"/>
      <c r="E153" s="227"/>
    </row>
    <row r="154" spans="1:5" x14ac:dyDescent="0.25">
      <c r="A154" s="302" t="s">
        <v>92</v>
      </c>
      <c r="B154" s="303"/>
      <c r="C154" s="303"/>
      <c r="D154" s="304"/>
      <c r="E154" s="161" t="s">
        <v>45</v>
      </c>
    </row>
    <row r="155" spans="1:5" x14ac:dyDescent="0.25">
      <c r="A155" s="184" t="s">
        <v>151</v>
      </c>
      <c r="B155" s="185"/>
      <c r="C155" s="185"/>
      <c r="D155" s="186">
        <v>160000</v>
      </c>
      <c r="E155" s="161"/>
    </row>
    <row r="156" spans="1:5" x14ac:dyDescent="0.25">
      <c r="A156" s="184" t="s">
        <v>152</v>
      </c>
      <c r="B156" s="185"/>
      <c r="C156" s="185"/>
      <c r="D156" s="192">
        <v>65.180000000000007</v>
      </c>
      <c r="E156" s="191">
        <f>((D155*D156)/100)/120</f>
        <v>869.06666666666683</v>
      </c>
    </row>
    <row r="157" spans="1:5" x14ac:dyDescent="0.25">
      <c r="A157" s="184" t="s">
        <v>153</v>
      </c>
      <c r="C157" s="189" t="s">
        <v>157</v>
      </c>
      <c r="D157" s="190">
        <v>0.02</v>
      </c>
      <c r="E157" s="50">
        <f>(D155*D157)/12</f>
        <v>266.66666666666669</v>
      </c>
    </row>
    <row r="158" spans="1:5" x14ac:dyDescent="0.25">
      <c r="A158" s="187" t="s">
        <v>171</v>
      </c>
      <c r="B158" s="185"/>
      <c r="C158" s="185" t="s">
        <v>156</v>
      </c>
      <c r="D158" s="188">
        <v>1500</v>
      </c>
      <c r="E158" s="50"/>
    </row>
    <row r="159" spans="1:5" x14ac:dyDescent="0.25">
      <c r="A159" s="184" t="s">
        <v>154</v>
      </c>
      <c r="B159" s="185"/>
      <c r="C159" s="185"/>
      <c r="D159" s="186">
        <v>6</v>
      </c>
      <c r="E159" s="50">
        <f>D158*D159</f>
        <v>9000</v>
      </c>
    </row>
    <row r="160" spans="1:5" x14ac:dyDescent="0.25">
      <c r="A160" s="184" t="s">
        <v>155</v>
      </c>
      <c r="B160" s="185"/>
      <c r="C160" s="185"/>
      <c r="D160" s="186">
        <v>0.5</v>
      </c>
      <c r="E160" s="50">
        <f>D158*D160</f>
        <v>750</v>
      </c>
    </row>
    <row r="161" spans="1:7" x14ac:dyDescent="0.25">
      <c r="A161" s="301" t="s">
        <v>93</v>
      </c>
      <c r="B161" s="301"/>
      <c r="C161" s="301"/>
      <c r="D161" s="301"/>
      <c r="E161" s="29">
        <f>SUM(E157:E160)</f>
        <v>10016.666666666666</v>
      </c>
    </row>
    <row r="162" spans="1:7" x14ac:dyDescent="0.25">
      <c r="A162" s="27"/>
      <c r="B162" s="27"/>
      <c r="C162" s="27"/>
      <c r="D162" s="27"/>
      <c r="E162" s="30"/>
    </row>
    <row r="163" spans="1:7" x14ac:dyDescent="0.25">
      <c r="A163" s="237" t="s">
        <v>94</v>
      </c>
      <c r="B163" s="226"/>
      <c r="C163" s="226"/>
      <c r="D163" s="227"/>
      <c r="E163" s="130" t="s">
        <v>45</v>
      </c>
    </row>
    <row r="164" spans="1:7" x14ac:dyDescent="0.25">
      <c r="A164" s="283" t="s">
        <v>95</v>
      </c>
      <c r="B164" s="284"/>
      <c r="C164" s="284"/>
      <c r="D164" s="285"/>
      <c r="E164" s="50">
        <f>E66</f>
        <v>20.336498000000002</v>
      </c>
    </row>
    <row r="165" spans="1:7" x14ac:dyDescent="0.25">
      <c r="A165" s="283" t="s">
        <v>96</v>
      </c>
      <c r="B165" s="284"/>
      <c r="C165" s="284"/>
      <c r="D165" s="285"/>
      <c r="E165" s="50">
        <f>E105</f>
        <v>2888.9888018749507</v>
      </c>
    </row>
    <row r="166" spans="1:7" x14ac:dyDescent="0.25">
      <c r="A166" s="283" t="s">
        <v>97</v>
      </c>
      <c r="B166" s="284"/>
      <c r="C166" s="284"/>
      <c r="D166" s="285"/>
      <c r="E166" s="50">
        <f>E129</f>
        <v>92.945762563083974</v>
      </c>
    </row>
    <row r="167" spans="1:7" x14ac:dyDescent="0.25">
      <c r="A167" s="283" t="s">
        <v>98</v>
      </c>
      <c r="B167" s="284"/>
      <c r="C167" s="284"/>
      <c r="D167" s="285"/>
      <c r="E167" s="50">
        <f>E146</f>
        <v>81.661772898314538</v>
      </c>
    </row>
    <row r="168" spans="1:7" x14ac:dyDescent="0.25">
      <c r="A168" s="218" t="s">
        <v>99</v>
      </c>
      <c r="B168" s="219"/>
      <c r="C168" s="219"/>
      <c r="D168" s="220"/>
      <c r="E168" s="50">
        <f>E150</f>
        <v>33.832500000000003</v>
      </c>
    </row>
    <row r="169" spans="1:7" x14ac:dyDescent="0.25">
      <c r="A169" s="218" t="s">
        <v>158</v>
      </c>
      <c r="B169" s="219"/>
      <c r="C169" s="219"/>
      <c r="D169" s="220"/>
      <c r="E169" s="50">
        <f>E161</f>
        <v>10016.666666666666</v>
      </c>
    </row>
    <row r="170" spans="1:7" x14ac:dyDescent="0.25">
      <c r="A170" s="308" t="s">
        <v>93</v>
      </c>
      <c r="B170" s="309"/>
      <c r="C170" s="309"/>
      <c r="D170" s="310"/>
      <c r="E170" s="29">
        <f>SUM(E164:E169)</f>
        <v>13134.432002003015</v>
      </c>
    </row>
    <row r="172" spans="1:7" x14ac:dyDescent="0.25">
      <c r="A172" s="311" t="s">
        <v>159</v>
      </c>
      <c r="B172" s="311"/>
      <c r="C172" s="311"/>
      <c r="D172" s="311"/>
      <c r="E172" s="311"/>
    </row>
    <row r="173" spans="1:7" x14ac:dyDescent="0.25">
      <c r="A173" s="256"/>
      <c r="B173" s="257"/>
      <c r="C173" s="130" t="s">
        <v>100</v>
      </c>
      <c r="D173" s="130" t="s">
        <v>101</v>
      </c>
      <c r="E173" s="130" t="s">
        <v>45</v>
      </c>
    </row>
    <row r="174" spans="1:7" x14ac:dyDescent="0.25">
      <c r="A174" s="214" t="s">
        <v>102</v>
      </c>
      <c r="B174" s="216"/>
      <c r="C174" s="56">
        <f>E170</f>
        <v>13134.432002003015</v>
      </c>
      <c r="D174" s="20">
        <v>7.0000000000000007E-2</v>
      </c>
      <c r="E174" s="56">
        <f>C174*D174</f>
        <v>919.41024014021116</v>
      </c>
    </row>
    <row r="175" spans="1:7" x14ac:dyDescent="0.25">
      <c r="A175" s="214" t="s">
        <v>103</v>
      </c>
      <c r="B175" s="216"/>
      <c r="C175" s="56">
        <f>E170+E174</f>
        <v>14053.842242143226</v>
      </c>
      <c r="D175" s="20">
        <v>0.15</v>
      </c>
      <c r="E175" s="56">
        <f>C175*D175</f>
        <v>2108.0763363214837</v>
      </c>
      <c r="G175" s="150"/>
    </row>
    <row r="176" spans="1:7" x14ac:dyDescent="0.25">
      <c r="A176" s="254" t="s">
        <v>104</v>
      </c>
      <c r="B176" s="228"/>
      <c r="C176" s="228"/>
      <c r="D176" s="228"/>
      <c r="E176" s="255"/>
    </row>
    <row r="177" spans="1:5" x14ac:dyDescent="0.25">
      <c r="A177" s="214" t="s">
        <v>105</v>
      </c>
      <c r="B177" s="216"/>
      <c r="C177" s="50">
        <f>(C175+E175)/((100-6.94)/100)</f>
        <v>17367.202426890941</v>
      </c>
      <c r="D177" s="20">
        <v>7.0000000000000001E-3</v>
      </c>
      <c r="E177" s="57">
        <f>C177*D177</f>
        <v>121.57041698823659</v>
      </c>
    </row>
    <row r="178" spans="1:5" x14ac:dyDescent="0.25">
      <c r="A178" s="214" t="s">
        <v>106</v>
      </c>
      <c r="B178" s="216"/>
      <c r="C178" s="50">
        <f>(C175+E175)/((100-6.94)/100)</f>
        <v>17367.202426890941</v>
      </c>
      <c r="D178" s="20">
        <v>3.2399999999999998E-2</v>
      </c>
      <c r="E178" s="57">
        <f>C178*D178</f>
        <v>562.69735863126641</v>
      </c>
    </row>
    <row r="179" spans="1:5" x14ac:dyDescent="0.25">
      <c r="A179" s="214" t="s">
        <v>107</v>
      </c>
      <c r="B179" s="216"/>
      <c r="C179" s="50">
        <f>(C175+E175)/((100-6.94)/100)</f>
        <v>17367.202426890941</v>
      </c>
      <c r="D179" s="20">
        <v>0.03</v>
      </c>
      <c r="E179" s="57">
        <f>C179*D179</f>
        <v>521.01607280672818</v>
      </c>
    </row>
    <row r="180" spans="1:5" x14ac:dyDescent="0.25">
      <c r="A180" s="221" t="s">
        <v>108</v>
      </c>
      <c r="B180" s="222"/>
      <c r="C180" s="223"/>
      <c r="D180" s="22">
        <f>SUM(D177:D179)</f>
        <v>6.9399999999999989E-2</v>
      </c>
      <c r="E180" s="29">
        <f>SUM(E177:E179)</f>
        <v>1205.2838484262311</v>
      </c>
    </row>
    <row r="181" spans="1:5" x14ac:dyDescent="0.25">
      <c r="A181" s="221" t="s">
        <v>109</v>
      </c>
      <c r="B181" s="222"/>
      <c r="C181" s="222"/>
      <c r="D181" s="58">
        <f>D174+D175+D180</f>
        <v>0.28939999999999999</v>
      </c>
      <c r="E181" s="59">
        <f>E174+E175+E180</f>
        <v>4232.7704248879254</v>
      </c>
    </row>
    <row r="183" spans="1:5" x14ac:dyDescent="0.25">
      <c r="A183" s="237" t="s">
        <v>110</v>
      </c>
      <c r="B183" s="226"/>
      <c r="C183" s="226"/>
      <c r="D183" s="226"/>
      <c r="E183" s="133" t="s">
        <v>45</v>
      </c>
    </row>
    <row r="184" spans="1:5" x14ac:dyDescent="0.25">
      <c r="A184" s="321" t="s">
        <v>95</v>
      </c>
      <c r="B184" s="321"/>
      <c r="C184" s="321"/>
      <c r="D184" s="321"/>
      <c r="E184" s="50">
        <f>E66</f>
        <v>20.336498000000002</v>
      </c>
    </row>
    <row r="185" spans="1:5" x14ac:dyDescent="0.25">
      <c r="A185" s="321" t="s">
        <v>96</v>
      </c>
      <c r="B185" s="321"/>
      <c r="C185" s="321"/>
      <c r="D185" s="321"/>
      <c r="E185" s="50">
        <f>E105</f>
        <v>2888.9888018749507</v>
      </c>
    </row>
    <row r="186" spans="1:5" x14ac:dyDescent="0.25">
      <c r="A186" s="321" t="s">
        <v>97</v>
      </c>
      <c r="B186" s="321"/>
      <c r="C186" s="321"/>
      <c r="D186" s="321"/>
      <c r="E186" s="50">
        <f>E129</f>
        <v>92.945762563083974</v>
      </c>
    </row>
    <row r="187" spans="1:5" x14ac:dyDescent="0.25">
      <c r="A187" s="321" t="s">
        <v>98</v>
      </c>
      <c r="B187" s="321"/>
      <c r="C187" s="321"/>
      <c r="D187" s="321"/>
      <c r="E187" s="60">
        <f>E167</f>
        <v>81.661772898314538</v>
      </c>
    </row>
    <row r="188" spans="1:5" x14ac:dyDescent="0.25">
      <c r="A188" s="322" t="s">
        <v>99</v>
      </c>
      <c r="B188" s="322"/>
      <c r="C188" s="322"/>
      <c r="D188" s="322"/>
      <c r="E188" s="50">
        <f>E168</f>
        <v>33.832500000000003</v>
      </c>
    </row>
    <row r="189" spans="1:5" x14ac:dyDescent="0.25">
      <c r="A189" s="218" t="s">
        <v>158</v>
      </c>
      <c r="B189" s="219"/>
      <c r="C189" s="219"/>
      <c r="D189" s="220"/>
      <c r="E189" s="193">
        <f>E169</f>
        <v>10016.666666666666</v>
      </c>
    </row>
    <row r="190" spans="1:5" x14ac:dyDescent="0.25">
      <c r="A190" s="319" t="s">
        <v>160</v>
      </c>
      <c r="B190" s="319"/>
      <c r="C190" s="319"/>
      <c r="D190" s="319"/>
      <c r="E190" s="82">
        <f>E181</f>
        <v>4232.7704248879254</v>
      </c>
    </row>
    <row r="191" spans="1:5" x14ac:dyDescent="0.25">
      <c r="A191" s="301" t="s">
        <v>134</v>
      </c>
      <c r="B191" s="301"/>
      <c r="C191" s="301"/>
      <c r="D191" s="301"/>
      <c r="E191" s="29">
        <f>SUM(E184:E190)</f>
        <v>17367.202426890941</v>
      </c>
    </row>
    <row r="192" spans="1:5" x14ac:dyDescent="0.25">
      <c r="A192" s="27"/>
      <c r="B192" s="27"/>
      <c r="C192" s="27"/>
      <c r="D192" s="27"/>
      <c r="E192" s="30"/>
    </row>
    <row r="193" spans="1:5" x14ac:dyDescent="0.25">
      <c r="A193" s="27"/>
      <c r="B193" s="27"/>
      <c r="C193" s="27"/>
      <c r="D193" s="27"/>
      <c r="E193" s="30"/>
    </row>
    <row r="194" spans="1:5" x14ac:dyDescent="0.25">
      <c r="A194" s="27"/>
      <c r="B194" s="27"/>
      <c r="C194" s="27"/>
      <c r="D194" s="27"/>
      <c r="E194" s="30"/>
    </row>
    <row r="195" spans="1:5" x14ac:dyDescent="0.25">
      <c r="A195" s="259" t="s">
        <v>124</v>
      </c>
      <c r="B195" s="259"/>
      <c r="C195" s="259"/>
      <c r="D195" s="259"/>
      <c r="E195" s="29"/>
    </row>
    <row r="196" spans="1:5" x14ac:dyDescent="0.25">
      <c r="A196" s="237"/>
      <c r="B196" s="226"/>
      <c r="C196" s="227"/>
      <c r="D196" s="125" t="s">
        <v>45</v>
      </c>
      <c r="E196" s="29"/>
    </row>
    <row r="197" spans="1:5" x14ac:dyDescent="0.25">
      <c r="A197" s="320" t="s">
        <v>133</v>
      </c>
      <c r="B197" s="320"/>
      <c r="C197" s="320"/>
      <c r="D197" s="126">
        <f>E191</f>
        <v>17367.202426890941</v>
      </c>
      <c r="E197" s="29"/>
    </row>
    <row r="198" spans="1:5" x14ac:dyDescent="0.25">
      <c r="A198" s="154" t="s">
        <v>161</v>
      </c>
      <c r="B198" s="194">
        <v>60</v>
      </c>
      <c r="C198" s="154" t="s">
        <v>162</v>
      </c>
      <c r="D198" s="156"/>
      <c r="E198" s="29"/>
    </row>
    <row r="199" spans="1:5" x14ac:dyDescent="0.25">
      <c r="A199" s="195" t="s">
        <v>169</v>
      </c>
      <c r="B199" s="166"/>
      <c r="C199" s="166"/>
      <c r="D199" s="155">
        <f>D197/B198</f>
        <v>289.45337378151567</v>
      </c>
      <c r="E199" s="29"/>
    </row>
    <row r="200" spans="1:5" x14ac:dyDescent="0.25">
      <c r="A200" s="128" t="s">
        <v>163</v>
      </c>
      <c r="B200" s="196">
        <v>60</v>
      </c>
      <c r="C200" s="2"/>
      <c r="E200" s="157">
        <f>D199*B200</f>
        <v>17367.202426890941</v>
      </c>
    </row>
    <row r="201" spans="1:5" x14ac:dyDescent="0.25">
      <c r="A201" s="2"/>
      <c r="B201" s="2"/>
      <c r="C201" s="2"/>
      <c r="D201" s="2"/>
      <c r="E201" s="40"/>
    </row>
    <row r="202" spans="1:5" x14ac:dyDescent="0.25">
      <c r="A202" s="314"/>
      <c r="B202" s="314"/>
      <c r="C202" s="314"/>
      <c r="D202" s="314"/>
      <c r="E202" s="314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41"/>
      <c r="B204" s="141"/>
      <c r="C204" s="141"/>
      <c r="D204" s="66"/>
      <c r="E204" s="69"/>
    </row>
    <row r="205" spans="1:5" x14ac:dyDescent="0.25">
      <c r="A205" s="141"/>
      <c r="B205" s="315"/>
      <c r="C205" s="315"/>
      <c r="D205" s="315"/>
      <c r="E205" s="315"/>
    </row>
    <row r="206" spans="1:5" x14ac:dyDescent="0.25">
      <c r="A206" s="2"/>
      <c r="B206" s="2"/>
      <c r="C206" s="2"/>
      <c r="D206" s="2"/>
      <c r="E206" s="40"/>
    </row>
    <row r="207" spans="1:5" x14ac:dyDescent="0.25">
      <c r="A207" s="27"/>
      <c r="B207" s="141"/>
      <c r="C207" s="8"/>
      <c r="D207" s="8"/>
      <c r="E207" s="68"/>
    </row>
    <row r="208" spans="1:5" s="61" customFormat="1" x14ac:dyDescent="0.25">
      <c r="A208" s="70"/>
      <c r="B208" s="316"/>
      <c r="C208" s="317"/>
      <c r="D208" s="317"/>
      <c r="E208" s="317"/>
    </row>
    <row r="209" spans="1:5" x14ac:dyDescent="0.25">
      <c r="A209" s="27"/>
      <c r="B209" s="71"/>
      <c r="C209" s="72"/>
      <c r="D209" s="73"/>
      <c r="E209" s="55"/>
    </row>
    <row r="210" spans="1:5" x14ac:dyDescent="0.25">
      <c r="A210" s="27"/>
      <c r="B210" s="74"/>
      <c r="C210" s="72"/>
      <c r="D210" s="73"/>
      <c r="E210" s="55"/>
    </row>
    <row r="211" spans="1:5" x14ac:dyDescent="0.25">
      <c r="A211" s="27"/>
      <c r="B211" s="318"/>
      <c r="C211" s="318"/>
      <c r="D211" s="318"/>
      <c r="E211" s="318"/>
    </row>
    <row r="212" spans="1:5" x14ac:dyDescent="0.25">
      <c r="A212" s="27"/>
      <c r="B212" s="71"/>
      <c r="C212" s="72"/>
      <c r="D212" s="73"/>
      <c r="E212" s="55"/>
    </row>
    <row r="213" spans="1:5" x14ac:dyDescent="0.25">
      <c r="A213" s="37"/>
      <c r="B213" s="71"/>
      <c r="C213" s="72"/>
      <c r="D213" s="73"/>
      <c r="E213" s="55"/>
    </row>
    <row r="214" spans="1:5" x14ac:dyDescent="0.25">
      <c r="A214" s="37"/>
      <c r="B214" s="315"/>
      <c r="C214" s="315"/>
      <c r="D214" s="315"/>
      <c r="E214" s="315"/>
    </row>
    <row r="215" spans="1:5" x14ac:dyDescent="0.25">
      <c r="A215" s="37"/>
      <c r="B215" s="141"/>
      <c r="C215" s="141"/>
      <c r="D215" s="141"/>
      <c r="E215" s="141"/>
    </row>
    <row r="216" spans="1:5" x14ac:dyDescent="0.25">
      <c r="A216" s="27"/>
      <c r="B216" s="27"/>
      <c r="C216" s="72"/>
      <c r="D216" s="75"/>
      <c r="E216" s="30"/>
    </row>
    <row r="217" spans="1:5" x14ac:dyDescent="0.25">
      <c r="A217" s="27"/>
      <c r="B217" s="315"/>
      <c r="C217" s="315"/>
      <c r="D217" s="315"/>
      <c r="E217" s="315"/>
    </row>
    <row r="218" spans="1:5" x14ac:dyDescent="0.25">
      <c r="A218" s="27"/>
      <c r="B218" s="141"/>
      <c r="C218" s="141"/>
      <c r="D218" s="141"/>
      <c r="E218" s="141"/>
    </row>
    <row r="219" spans="1:5" x14ac:dyDescent="0.25">
      <c r="A219" s="40"/>
      <c r="B219" s="40"/>
      <c r="C219" s="40"/>
      <c r="D219" s="40"/>
      <c r="E219" s="40"/>
    </row>
    <row r="220" spans="1:5" x14ac:dyDescent="0.25">
      <c r="A220" s="76"/>
      <c r="B220" s="312"/>
      <c r="C220" s="312"/>
      <c r="D220" s="312"/>
      <c r="E220" s="312"/>
    </row>
    <row r="221" spans="1:5" x14ac:dyDescent="0.25">
      <c r="A221" s="76"/>
      <c r="B221" s="142"/>
      <c r="C221" s="142"/>
      <c r="D221" s="142"/>
      <c r="E221" s="142"/>
    </row>
    <row r="222" spans="1:5" x14ac:dyDescent="0.25">
      <c r="A222" s="76"/>
      <c r="B222" s="77"/>
      <c r="C222" s="65"/>
      <c r="D222" s="40"/>
      <c r="E222" s="40"/>
    </row>
    <row r="223" spans="1:5" x14ac:dyDescent="0.25">
      <c r="A223" s="76"/>
      <c r="B223" s="312"/>
      <c r="C223" s="312"/>
      <c r="D223" s="312"/>
      <c r="E223" s="312"/>
    </row>
    <row r="224" spans="1:5" x14ac:dyDescent="0.25">
      <c r="A224" s="76"/>
      <c r="B224" s="77"/>
      <c r="C224" s="65"/>
      <c r="D224" s="40"/>
      <c r="E224" s="40"/>
    </row>
    <row r="225" spans="1:5" x14ac:dyDescent="0.25">
      <c r="A225" s="313"/>
      <c r="B225" s="313"/>
      <c r="C225" s="313"/>
      <c r="D225" s="313"/>
      <c r="E225" s="313"/>
    </row>
    <row r="226" spans="1:5" x14ac:dyDescent="0.25">
      <c r="A226" s="40"/>
      <c r="B226" s="40"/>
      <c r="C226" s="40"/>
      <c r="D226" s="40"/>
      <c r="E226" s="40"/>
    </row>
    <row r="227" spans="1:5" x14ac:dyDescent="0.25">
      <c r="A227" s="27"/>
      <c r="B227" s="141"/>
      <c r="C227" s="8"/>
      <c r="D227" s="8"/>
      <c r="E227" s="68"/>
    </row>
    <row r="228" spans="1:5" x14ac:dyDescent="0.25">
      <c r="A228" s="78"/>
      <c r="B228" s="79"/>
      <c r="C228" s="80"/>
      <c r="D228" s="73"/>
      <c r="E228" s="67"/>
    </row>
    <row r="229" spans="1:5" x14ac:dyDescent="0.25">
      <c r="A229" s="27"/>
      <c r="B229" s="74"/>
      <c r="C229" s="72"/>
      <c r="D229" s="73"/>
      <c r="E229" s="55"/>
    </row>
    <row r="230" spans="1:5" x14ac:dyDescent="0.25">
      <c r="A230" s="27"/>
      <c r="B230" s="71"/>
      <c r="C230" s="72"/>
      <c r="D230" s="73"/>
      <c r="E230" s="55"/>
    </row>
    <row r="231" spans="1:5" x14ac:dyDescent="0.25">
      <c r="A231" s="27"/>
      <c r="B231" s="74"/>
      <c r="C231" s="72"/>
      <c r="D231" s="73"/>
      <c r="E231" s="55"/>
    </row>
    <row r="232" spans="1:5" x14ac:dyDescent="0.25">
      <c r="A232" s="78"/>
      <c r="B232" s="81"/>
      <c r="C232" s="80"/>
      <c r="D232" s="73"/>
      <c r="E232" s="67"/>
    </row>
    <row r="233" spans="1:5" x14ac:dyDescent="0.25">
      <c r="A233" s="78"/>
      <c r="B233" s="79"/>
      <c r="C233" s="80"/>
      <c r="D233" s="73"/>
      <c r="E233" s="67"/>
    </row>
    <row r="234" spans="1:5" x14ac:dyDescent="0.25">
      <c r="A234" s="27"/>
      <c r="B234" s="74"/>
      <c r="C234" s="72"/>
      <c r="D234" s="73"/>
      <c r="E234" s="55"/>
    </row>
    <row r="235" spans="1:5" x14ac:dyDescent="0.25">
      <c r="A235" s="27"/>
      <c r="B235" s="71"/>
      <c r="C235" s="72"/>
      <c r="D235" s="73"/>
      <c r="E235" s="55"/>
    </row>
    <row r="236" spans="1:5" x14ac:dyDescent="0.25">
      <c r="A236" s="37"/>
      <c r="B236" s="71"/>
      <c r="C236" s="72"/>
      <c r="D236" s="73"/>
      <c r="E236" s="55"/>
    </row>
    <row r="237" spans="1:5" x14ac:dyDescent="0.25">
      <c r="A237" s="37"/>
      <c r="B237" s="71"/>
      <c r="C237" s="72"/>
      <c r="D237" s="73"/>
      <c r="E237" s="55"/>
    </row>
    <row r="238" spans="1:5" x14ac:dyDescent="0.25">
      <c r="A238" s="27"/>
      <c r="B238" s="27"/>
      <c r="C238" s="72"/>
      <c r="D238" s="75"/>
      <c r="E238" s="30"/>
    </row>
    <row r="239" spans="1:5" x14ac:dyDescent="0.25">
      <c r="A239" s="40"/>
      <c r="B239" s="40"/>
      <c r="C239" s="40"/>
      <c r="D239" s="40"/>
      <c r="E239" s="40"/>
    </row>
    <row r="240" spans="1:5" x14ac:dyDescent="0.25">
      <c r="A240" s="63"/>
      <c r="B240" s="64"/>
    </row>
    <row r="241" spans="1:3" x14ac:dyDescent="0.25">
      <c r="A241" s="63"/>
      <c r="B241" s="64"/>
      <c r="C241" s="65"/>
    </row>
    <row r="243" spans="1:3" x14ac:dyDescent="0.25">
      <c r="C243" s="62"/>
    </row>
  </sheetData>
  <mergeCells count="160">
    <mergeCell ref="A190:D190"/>
    <mergeCell ref="A191:D191"/>
    <mergeCell ref="A195:D195"/>
    <mergeCell ref="A196:C196"/>
    <mergeCell ref="A197:C197"/>
    <mergeCell ref="A183:D183"/>
    <mergeCell ref="A184:D184"/>
    <mergeCell ref="A185:D185"/>
    <mergeCell ref="A186:D186"/>
    <mergeCell ref="A187:D187"/>
    <mergeCell ref="A188:D188"/>
    <mergeCell ref="B220:E220"/>
    <mergeCell ref="B223:E223"/>
    <mergeCell ref="A225:E225"/>
    <mergeCell ref="A202:E202"/>
    <mergeCell ref="B205:E205"/>
    <mergeCell ref="B208:E208"/>
    <mergeCell ref="B211:E211"/>
    <mergeCell ref="B214:E214"/>
    <mergeCell ref="B217:E217"/>
    <mergeCell ref="A178:B178"/>
    <mergeCell ref="A179:B179"/>
    <mergeCell ref="A180:C180"/>
    <mergeCell ref="A181:C181"/>
    <mergeCell ref="A169:D169"/>
    <mergeCell ref="A170:D170"/>
    <mergeCell ref="A172:E172"/>
    <mergeCell ref="A173:B173"/>
    <mergeCell ref="A174:B174"/>
    <mergeCell ref="A175:B175"/>
    <mergeCell ref="A176:E176"/>
    <mergeCell ref="A177:B177"/>
    <mergeCell ref="A151:D151"/>
    <mergeCell ref="A163:D163"/>
    <mergeCell ref="A164:D164"/>
    <mergeCell ref="A165:D165"/>
    <mergeCell ref="A166:D166"/>
    <mergeCell ref="A167:D167"/>
    <mergeCell ref="A144:C144"/>
    <mergeCell ref="A145:C145"/>
    <mergeCell ref="A146:C146"/>
    <mergeCell ref="A148:E148"/>
    <mergeCell ref="A149:D149"/>
    <mergeCell ref="A150:D150"/>
    <mergeCell ref="A153:E153"/>
    <mergeCell ref="A154:D154"/>
    <mergeCell ref="A161:D161"/>
    <mergeCell ref="A138:C138"/>
    <mergeCell ref="A139:C139"/>
    <mergeCell ref="A140:C140"/>
    <mergeCell ref="A141:C141"/>
    <mergeCell ref="A142:C142"/>
    <mergeCell ref="A143:C143"/>
    <mergeCell ref="A132:E132"/>
    <mergeCell ref="A133:B133"/>
    <mergeCell ref="A134:C134"/>
    <mergeCell ref="A135:C135"/>
    <mergeCell ref="A136:C136"/>
    <mergeCell ref="A137:C137"/>
    <mergeCell ref="A126:D126"/>
    <mergeCell ref="A127:D127"/>
    <mergeCell ref="A128:D128"/>
    <mergeCell ref="A129:C129"/>
    <mergeCell ref="A131:E131"/>
    <mergeCell ref="A117:C117"/>
    <mergeCell ref="A118:C118"/>
    <mergeCell ref="A119:C119"/>
    <mergeCell ref="A121:C121"/>
    <mergeCell ref="A122:C122"/>
    <mergeCell ref="A123:C123"/>
    <mergeCell ref="A115:C115"/>
    <mergeCell ref="A116:C116"/>
    <mergeCell ref="A102:D102"/>
    <mergeCell ref="A103:D103"/>
    <mergeCell ref="A104:D104"/>
    <mergeCell ref="A105:D105"/>
    <mergeCell ref="A107:E107"/>
    <mergeCell ref="A109:C109"/>
    <mergeCell ref="A125:D125"/>
    <mergeCell ref="A90:C90"/>
    <mergeCell ref="A92:E92"/>
    <mergeCell ref="A93:D93"/>
    <mergeCell ref="A94:D94"/>
    <mergeCell ref="A95:D95"/>
    <mergeCell ref="A110:C110"/>
    <mergeCell ref="A111:C111"/>
    <mergeCell ref="A112:C112"/>
    <mergeCell ref="A113:C113"/>
    <mergeCell ref="A101:D101"/>
    <mergeCell ref="A13:B13"/>
    <mergeCell ref="A14:B14"/>
    <mergeCell ref="A15:B15"/>
    <mergeCell ref="A70:E70"/>
    <mergeCell ref="A71:E71"/>
    <mergeCell ref="A72:C72"/>
    <mergeCell ref="A73:C73"/>
    <mergeCell ref="A83:C83"/>
    <mergeCell ref="A79:E79"/>
    <mergeCell ref="A80:B80"/>
    <mergeCell ref="A81:C81"/>
    <mergeCell ref="A82:C82"/>
    <mergeCell ref="A53:E53"/>
    <mergeCell ref="A55:E55"/>
    <mergeCell ref="A64:C64"/>
    <mergeCell ref="A42:D42"/>
    <mergeCell ref="A43:D43"/>
    <mergeCell ref="A47:C47"/>
    <mergeCell ref="A48:C48"/>
    <mergeCell ref="A21:C21"/>
    <mergeCell ref="A24:B24"/>
    <mergeCell ref="A27:E27"/>
    <mergeCell ref="A28:A29"/>
    <mergeCell ref="B28:B29"/>
    <mergeCell ref="C28:C29"/>
    <mergeCell ref="D28:E28"/>
    <mergeCell ref="A61:C61"/>
    <mergeCell ref="A44:C44"/>
    <mergeCell ref="A45:C45"/>
    <mergeCell ref="A1:E1"/>
    <mergeCell ref="A2:E2"/>
    <mergeCell ref="A3:E3"/>
    <mergeCell ref="A5:E5"/>
    <mergeCell ref="A6:B6"/>
    <mergeCell ref="C6:E6"/>
    <mergeCell ref="A10:B10"/>
    <mergeCell ref="C10:E10"/>
    <mergeCell ref="A11:B11"/>
    <mergeCell ref="C11:E11"/>
    <mergeCell ref="C9:E9"/>
    <mergeCell ref="A16:B16"/>
    <mergeCell ref="A17:E17"/>
    <mergeCell ref="C12:E12"/>
    <mergeCell ref="A7:B7"/>
    <mergeCell ref="C7:E7"/>
    <mergeCell ref="A8:B8"/>
    <mergeCell ref="A19:B19"/>
    <mergeCell ref="A89:C89"/>
    <mergeCell ref="C8:E8"/>
    <mergeCell ref="A9:B9"/>
    <mergeCell ref="A168:D168"/>
    <mergeCell ref="A189:D189"/>
    <mergeCell ref="A77:D77"/>
    <mergeCell ref="A74:C74"/>
    <mergeCell ref="A57:D57"/>
    <mergeCell ref="A58:C58"/>
    <mergeCell ref="A62:C62"/>
    <mergeCell ref="A60:E60"/>
    <mergeCell ref="A59:D59"/>
    <mergeCell ref="A67:D67"/>
    <mergeCell ref="A66:C66"/>
    <mergeCell ref="A68:D68"/>
    <mergeCell ref="A84:C84"/>
    <mergeCell ref="A85:C85"/>
    <mergeCell ref="A86:C86"/>
    <mergeCell ref="A87:C87"/>
    <mergeCell ref="A88:C88"/>
    <mergeCell ref="A96:D96"/>
    <mergeCell ref="A97:D97"/>
    <mergeCell ref="A98:D98"/>
    <mergeCell ref="A100:E100"/>
  </mergeCells>
  <pageMargins left="0.511811024" right="0.511811024" top="0.78740157499999996" bottom="0.78740157499999996" header="0.31496062000000002" footer="0.31496062000000002"/>
  <pageSetup paperSize="9" scale="83" orientation="portrait" r:id="rId1"/>
  <rowBreaks count="4" manualBreakCount="4">
    <brk id="50" max="16383" man="1"/>
    <brk id="106" max="16383" man="1"/>
    <brk id="162" max="16383" man="1"/>
    <brk id="2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Uniformes</vt:lpstr>
      <vt:lpstr>Postos_8h_LC_123</vt:lpstr>
      <vt:lpstr>Postos_8h_LC_123!Area_de_impressao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pmsap pmsap</dc:creator>
  <cp:lastModifiedBy>pmsap pmsap</cp:lastModifiedBy>
  <cp:lastPrinted>2020-09-16T19:44:00Z</cp:lastPrinted>
  <dcterms:created xsi:type="dcterms:W3CDTF">2018-08-22T16:54:47Z</dcterms:created>
  <dcterms:modified xsi:type="dcterms:W3CDTF">2020-09-16T19:44:20Z</dcterms:modified>
</cp:coreProperties>
</file>