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0" windowWidth="15480" windowHeight="10695" activeTab="1"/>
  </bookViews>
  <sheets>
    <sheet name="Vigia 12DIA LP " sheetId="18" r:id="rId1"/>
    <sheet name="Vigia 12NOITE LP" sheetId="14" r:id="rId2"/>
  </sheets>
  <definedNames>
    <definedName name="_xlnm.Print_Area" localSheetId="0">'Vigia 12DIA LP '!$A$1:$H$179</definedName>
    <definedName name="_xlnm.Print_Area" localSheetId="1">'Vigia 12NOITE LP'!$A$1:$H$179</definedName>
  </definedNames>
  <calcPr calcId="144525"/>
</workbook>
</file>

<file path=xl/calcChain.xml><?xml version="1.0" encoding="utf-8"?>
<calcChain xmlns="http://schemas.openxmlformats.org/spreadsheetml/2006/main">
  <c r="E85" i="14" l="1"/>
  <c r="E57" i="18"/>
  <c r="E85" i="18" s="1"/>
  <c r="E57" i="14"/>
  <c r="E128" i="18" l="1"/>
  <c r="D166" i="18" l="1"/>
  <c r="D167" i="18" s="1"/>
  <c r="D145" i="18"/>
  <c r="E145" i="18" s="1"/>
  <c r="D144" i="18"/>
  <c r="E144" i="18" s="1"/>
  <c r="G139" i="18"/>
  <c r="E139" i="18"/>
  <c r="G138" i="18"/>
  <c r="E138" i="18"/>
  <c r="G137" i="18"/>
  <c r="E137" i="18"/>
  <c r="G136" i="18"/>
  <c r="E136" i="18"/>
  <c r="G135" i="18"/>
  <c r="E135" i="18"/>
  <c r="G134" i="18"/>
  <c r="E134" i="18"/>
  <c r="G133" i="18"/>
  <c r="E133" i="18"/>
  <c r="G132" i="18"/>
  <c r="E132" i="18"/>
  <c r="G131" i="18"/>
  <c r="E131" i="18"/>
  <c r="G130" i="18"/>
  <c r="E130" i="18"/>
  <c r="G129" i="18"/>
  <c r="E129" i="18"/>
  <c r="E140" i="18" s="1"/>
  <c r="G128" i="18"/>
  <c r="E87" i="18"/>
  <c r="E86" i="18"/>
  <c r="D79" i="18"/>
  <c r="D81" i="18" s="1"/>
  <c r="D109" i="18" s="1"/>
  <c r="D66" i="18"/>
  <c r="E44" i="18"/>
  <c r="C27" i="18"/>
  <c r="E22" i="18"/>
  <c r="E90" i="18" l="1"/>
  <c r="E96" i="18" s="1"/>
  <c r="G140" i="18"/>
  <c r="E59" i="18"/>
  <c r="E58" i="18"/>
  <c r="E146" i="18"/>
  <c r="E154" i="18" s="1"/>
  <c r="E174" i="18" s="1"/>
  <c r="G139" i="14"/>
  <c r="E139" i="14"/>
  <c r="G138" i="14"/>
  <c r="E138" i="14"/>
  <c r="G137" i="14"/>
  <c r="E137" i="14"/>
  <c r="G136" i="14"/>
  <c r="E136" i="14"/>
  <c r="G135" i="14"/>
  <c r="E135" i="14"/>
  <c r="G134" i="14"/>
  <c r="E134" i="14"/>
  <c r="G133" i="14"/>
  <c r="E133" i="14"/>
  <c r="G132" i="14"/>
  <c r="E132" i="14"/>
  <c r="G131" i="14"/>
  <c r="E131" i="14"/>
  <c r="G130" i="14"/>
  <c r="E130" i="14"/>
  <c r="G129" i="14"/>
  <c r="E129" i="14"/>
  <c r="G128" i="14"/>
  <c r="E128" i="14"/>
  <c r="E60" i="18" l="1"/>
  <c r="E61" i="18" s="1"/>
  <c r="G140" i="14"/>
  <c r="E140" i="14"/>
  <c r="E67" i="18" l="1"/>
  <c r="E66" i="18"/>
  <c r="E170" i="18"/>
  <c r="E150" i="18"/>
  <c r="D166" i="14"/>
  <c r="D167" i="14" s="1"/>
  <c r="D145" i="14"/>
  <c r="E145" i="14" s="1"/>
  <c r="D144" i="14"/>
  <c r="E144" i="14" s="1"/>
  <c r="E87" i="14"/>
  <c r="D79" i="14"/>
  <c r="D81" i="14" s="1"/>
  <c r="D109" i="14" s="1"/>
  <c r="D66" i="14"/>
  <c r="E86" i="14"/>
  <c r="E44" i="14"/>
  <c r="C27" i="14"/>
  <c r="E22" i="14"/>
  <c r="E68" i="18" l="1"/>
  <c r="E59" i="14"/>
  <c r="E58" i="14"/>
  <c r="E146" i="14"/>
  <c r="E154" i="14" s="1"/>
  <c r="E174" i="14" s="1"/>
  <c r="E90" i="14"/>
  <c r="E96" i="14" s="1"/>
  <c r="E114" i="18" l="1"/>
  <c r="E115" i="18" s="1"/>
  <c r="E120" i="18" s="1"/>
  <c r="E94" i="18"/>
  <c r="C71" i="18"/>
  <c r="E110" i="18"/>
  <c r="E104" i="18"/>
  <c r="E60" i="14"/>
  <c r="E61" i="14" s="1"/>
  <c r="E80" i="18" l="1"/>
  <c r="E72" i="18"/>
  <c r="E67" i="14"/>
  <c r="E66" i="14"/>
  <c r="E170" i="14"/>
  <c r="E150" i="14"/>
  <c r="E79" i="18" l="1"/>
  <c r="E81" i="18" s="1"/>
  <c r="E95" i="18" s="1"/>
  <c r="E97" i="18" s="1"/>
  <c r="E68" i="14"/>
  <c r="E171" i="18" l="1"/>
  <c r="E151" i="18"/>
  <c r="E102" i="18"/>
  <c r="E108" i="18"/>
  <c r="E94" i="14"/>
  <c r="E110" i="14"/>
  <c r="C71" i="14"/>
  <c r="E104" i="14"/>
  <c r="E114" i="14"/>
  <c r="E115" i="14" s="1"/>
  <c r="E120" i="14" s="1"/>
  <c r="E109" i="18" l="1"/>
  <c r="E111" i="18" s="1"/>
  <c r="E119" i="18" s="1"/>
  <c r="E103" i="18"/>
  <c r="E105" i="18" s="1"/>
  <c r="E80" i="14"/>
  <c r="E72" i="14"/>
  <c r="E118" i="18" l="1"/>
  <c r="E121" i="18" s="1"/>
  <c r="A127" i="18"/>
  <c r="E79" i="14"/>
  <c r="E81" i="14" s="1"/>
  <c r="E95" i="14" s="1"/>
  <c r="E97" i="14" s="1"/>
  <c r="E172" i="18" l="1"/>
  <c r="E152" i="18"/>
  <c r="H137" i="18"/>
  <c r="H133" i="18"/>
  <c r="H129" i="18"/>
  <c r="H138" i="18"/>
  <c r="H134" i="18"/>
  <c r="H130" i="18"/>
  <c r="H139" i="18"/>
  <c r="H135" i="18"/>
  <c r="H131" i="18"/>
  <c r="H136" i="18"/>
  <c r="H132" i="18"/>
  <c r="H128" i="18"/>
  <c r="E151" i="14"/>
  <c r="E108" i="14"/>
  <c r="E109" i="14" s="1"/>
  <c r="E111" i="14" s="1"/>
  <c r="E119" i="14" s="1"/>
  <c r="E171" i="14"/>
  <c r="E102" i="14"/>
  <c r="E103" i="14" s="1"/>
  <c r="E105" i="14" s="1"/>
  <c r="E118" i="14" s="1"/>
  <c r="H140" i="18" l="1"/>
  <c r="E153" i="18" s="1"/>
  <c r="E173" i="18" s="1"/>
  <c r="A127" i="14"/>
  <c r="E121" i="14"/>
  <c r="E172" i="14" s="1"/>
  <c r="E155" i="18" l="1"/>
  <c r="C159" i="18" s="1"/>
  <c r="E159" i="18" s="1"/>
  <c r="H137" i="14"/>
  <c r="H136" i="14"/>
  <c r="H131" i="14"/>
  <c r="H135" i="14"/>
  <c r="H130" i="14"/>
  <c r="H139" i="14"/>
  <c r="H134" i="14"/>
  <c r="H128" i="14"/>
  <c r="H138" i="14"/>
  <c r="H132" i="14"/>
  <c r="H129" i="14"/>
  <c r="H133" i="14"/>
  <c r="E152" i="14"/>
  <c r="C160" i="18" l="1"/>
  <c r="H140" i="14"/>
  <c r="E153" i="14" s="1"/>
  <c r="E173" i="14" s="1"/>
  <c r="E160" i="18" l="1"/>
  <c r="C165" i="18" s="1"/>
  <c r="E165" i="18" s="1"/>
  <c r="E155" i="14"/>
  <c r="C159" i="14" s="1"/>
  <c r="E159" i="14" s="1"/>
  <c r="C164" i="18" l="1"/>
  <c r="E164" i="18" s="1"/>
  <c r="C163" i="18"/>
  <c r="E163" i="18" s="1"/>
  <c r="C160" i="14"/>
  <c r="E166" i="18" l="1"/>
  <c r="E167" i="18" s="1"/>
  <c r="E175" i="18" s="1"/>
  <c r="E176" i="18" s="1"/>
  <c r="E179" i="18" s="1"/>
  <c r="D179" i="18" s="1"/>
  <c r="E160" i="14"/>
  <c r="C165" i="14" s="1"/>
  <c r="F179" i="18" l="1"/>
  <c r="C163" i="14"/>
  <c r="E163" i="14" s="1"/>
  <c r="C164" i="14"/>
  <c r="E164" i="14" s="1"/>
  <c r="E165" i="14"/>
  <c r="E166" i="14" l="1"/>
  <c r="E167" i="14" s="1"/>
  <c r="E175" i="14" s="1"/>
  <c r="E176" i="14" s="1"/>
  <c r="E179" i="14" s="1"/>
  <c r="D179" i="14" s="1"/>
  <c r="F179" i="14" l="1"/>
</calcChain>
</file>

<file path=xl/sharedStrings.xml><?xml version="1.0" encoding="utf-8"?>
<sst xmlns="http://schemas.openxmlformats.org/spreadsheetml/2006/main" count="402" uniqueCount="150">
  <si>
    <t>CCT nº</t>
  </si>
  <si>
    <t>Município/UF</t>
  </si>
  <si>
    <t>Nº de meses de execução contratual</t>
  </si>
  <si>
    <t>Data base</t>
  </si>
  <si>
    <t>1º de janeiro</t>
  </si>
  <si>
    <t>CBO</t>
  </si>
  <si>
    <t>Salário normativo</t>
  </si>
  <si>
    <t>Categoria</t>
  </si>
  <si>
    <t>Vale-alimentação</t>
  </si>
  <si>
    <t>Valor</t>
  </si>
  <si>
    <t>Serviço</t>
  </si>
  <si>
    <t>nº</t>
  </si>
  <si>
    <t>valor</t>
  </si>
  <si>
    <t>desconto</t>
  </si>
  <si>
    <t>Vale-transporte</t>
  </si>
  <si>
    <t>Plano de benefício social familiar</t>
  </si>
  <si>
    <t>MÓDULO I - COMPOSIÇÃO DA REMUNERAÇÃO</t>
  </si>
  <si>
    <t>%</t>
  </si>
  <si>
    <t>R$</t>
  </si>
  <si>
    <t>Salário-Base</t>
  </si>
  <si>
    <t>Outros (especificar)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</si>
  <si>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</si>
  <si>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</si>
  <si>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</si>
  <si>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</si>
  <si>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</si>
  <si>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Total</t>
  </si>
  <si>
    <t>Submódulo 2.2 - Encargos Previdenciários, (FGTS) e outras contribuições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</si>
  <si>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</si>
  <si>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</si>
  <si>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</si>
  <si>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</si>
  <si>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</si>
  <si>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</si>
  <si>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</si>
  <si>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</si>
  <si>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</si>
  <si>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</si>
  <si>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</si>
  <si>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</si>
  <si>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Seguro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</si>
  <si>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</si>
  <si>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</si>
  <si>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</si>
  <si>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</si>
  <si>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</si>
  <si>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</si>
  <si>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</si>
  <si>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</si>
  <si>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</si>
  <si>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</si>
  <si>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</si>
  <si>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</si>
  <si>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</si>
  <si>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</si>
  <si>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</si>
  <si>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Subtotal do Submódulo 3.3.</t>
  </si>
  <si>
    <t>Total do Módulo 3</t>
  </si>
  <si>
    <t>MÓDULO 4 - CUSTO DE REPOSIÇÃO DO PROFISSIONAL AUSENTE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</si>
  <si>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</si>
  <si>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</si>
  <si>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</si>
  <si>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</si>
  <si>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</si>
  <si>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</si>
  <si>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</si>
  <si>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</si>
  <si>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</si>
  <si>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</si>
  <si>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</si>
  <si>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</si>
  <si>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MÓDULO 5 - INSUMOS DIVERSOS</t>
  </si>
  <si>
    <t>Descrição</t>
  </si>
  <si>
    <t>R$ Anual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</si>
  <si>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</si>
  <si>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</si>
  <si>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</si>
  <si>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</si>
  <si>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</si>
  <si>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 xml:space="preserve">Total </t>
  </si>
  <si>
    <t>Média de dias mês</t>
  </si>
  <si>
    <t>Dias aviso ano</t>
  </si>
  <si>
    <t>Dias proporc.</t>
  </si>
  <si>
    <t>Dias aviso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</si>
  <si>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</si>
  <si>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</si>
  <si>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</si>
  <si>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</si>
  <si>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</si>
  <si>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</si>
  <si>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</si>
  <si>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</si>
  <si>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44h</t>
  </si>
  <si>
    <t>Proporção de  Dias afetados</t>
  </si>
  <si>
    <t>Dias de Reposição</t>
  </si>
  <si>
    <t>Desconto do Submódulo 2.1</t>
  </si>
  <si>
    <t>Quant./ano</t>
  </si>
  <si>
    <t>Lucro</t>
  </si>
  <si>
    <t>PIS</t>
  </si>
  <si>
    <t>COFINS</t>
  </si>
  <si>
    <t>ISS</t>
  </si>
  <si>
    <t>Base cálculo</t>
  </si>
  <si>
    <t>Percentual</t>
  </si>
  <si>
    <t>Custos indiretos</t>
  </si>
  <si>
    <t>Tributos</t>
  </si>
  <si>
    <t>Total de tributos</t>
  </si>
  <si>
    <t>Total do Módulo 6</t>
  </si>
  <si>
    <t xml:space="preserve">Módulo 6 - BDI </t>
  </si>
  <si>
    <t>Nº meses  no emprego</t>
  </si>
  <si>
    <t>TOTAL DOS MÓDULOS 1 a 5</t>
  </si>
  <si>
    <t>TOTAL DOS MÓDULOS 1 A 6</t>
  </si>
  <si>
    <t>Dados da CCT</t>
  </si>
  <si>
    <t>Dados p/cálculo de Aviso-Prévio</t>
  </si>
  <si>
    <t>Dias úteis no ano</t>
  </si>
  <si>
    <t>Resumo do Módulo 3 - Provisão para rescisão</t>
  </si>
  <si>
    <t>Plano de Benefício Social Familiar</t>
  </si>
  <si>
    <t>horas</t>
  </si>
  <si>
    <t>Base de cálculo (M1+2.1)</t>
  </si>
  <si>
    <t xml:space="preserve"> Ausências Legais</t>
  </si>
  <si>
    <t xml:space="preserve"> Uniformes</t>
  </si>
  <si>
    <t>Nº de horas mês</t>
  </si>
  <si>
    <t>MÓDULO 6 - BDI - CUSTOS INDIRETOS, LUCRO E TRIBUTOS</t>
  </si>
  <si>
    <t>Santo Antônio da Patrulha/RS</t>
  </si>
  <si>
    <t>Vigia</t>
  </si>
  <si>
    <t>Vigia Patrimonial</t>
  </si>
  <si>
    <t>Adicional Noturno</t>
  </si>
  <si>
    <t>Adicional de hora noturna reduzida</t>
  </si>
  <si>
    <t>Ref. AN no DSR</t>
  </si>
  <si>
    <t>Adicional noturno</t>
  </si>
  <si>
    <t>Hora noturna reduzida 12x36</t>
  </si>
  <si>
    <t>desconto prop 12x36</t>
  </si>
  <si>
    <t>12x36</t>
  </si>
  <si>
    <t>Dados para cálculo de profissional ausente</t>
  </si>
  <si>
    <t xml:space="preserve">Camiseta masculina tradicional manga curta com gola redonda em poliviscose com serigrafia na frente, com identificação da empresa </t>
  </si>
  <si>
    <t>jaqueta em nylon impermeável forrada com matelassê, com tecido próprio para dias de chuva, com bordado na frente, com identificação da empresa</t>
  </si>
  <si>
    <t>Total do Vigia - mês</t>
  </si>
  <si>
    <t>PREFEITURA MUNICIPAL DE SANTO ANTÔNIO DA PATRULHA - RS</t>
  </si>
  <si>
    <t>Custo Estimado da Contratação</t>
  </si>
  <si>
    <t>Postos de trabalho</t>
  </si>
  <si>
    <t>R$ mês</t>
  </si>
  <si>
    <t>R$ anual</t>
  </si>
  <si>
    <t>12h</t>
  </si>
  <si>
    <t>PLANILHA DE CUSTOS -VIGIA 60H - SIMPLES NACIONAL</t>
  </si>
  <si>
    <t>Prédio da Prefeitura Municipal</t>
  </si>
  <si>
    <t>R$ Dia</t>
  </si>
  <si>
    <t xml:space="preserve">PLANILHA - SERVIÇOS DE VIGIA </t>
  </si>
  <si>
    <t>PLANILHA - SERVIÇOS DE VIGIA</t>
  </si>
  <si>
    <t>ME/EPP - SIMPLES NACIONAL</t>
  </si>
  <si>
    <t>RS000074/2020</t>
  </si>
  <si>
    <t xml:space="preserve">Salário normativo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</si>
</sst>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_ ;\-#,##0.00\ "/>
    <numFmt numFmtId="166" formatCode="0.0000"/>
    <numFmt numFmtId="167" formatCode="_-* #,##0.0000_-;\-* #,##0.0000_-;_-* &quot;-&quot;????_-;_-@_-"/>
    <numFmt numFmtId="168" formatCode="_-* #,##0.00_-;\-* #,##0.00_-;_-* &quot;-&quot;????????_-;_-@_-"/>
    <numFmt numFmtId="169" formatCode="_-* #,##0.0000000000_-;\-* #,##0.0000000000_-;_-* &quot;-&quot;??_-;_-@_-"/>
    <numFmt numFmtId="170" formatCode="_-* #,##0.00_-;\-* #,##0.00_-;_-* &quot;-&quot;????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26"/>
      <color indexed="10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3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3" xfId="0" applyFont="1" applyBorder="1"/>
    <xf numFmtId="43" fontId="1" fillId="0" borderId="3" xfId="3" applyFont="1" applyBorder="1"/>
    <xf numFmtId="43" fontId="3" fillId="0" borderId="3" xfId="3" applyFont="1" applyBorder="1"/>
    <xf numFmtId="0" fontId="0" fillId="0" borderId="0" xfId="0" applyAlignment="1"/>
    <xf numFmtId="10" fontId="1" fillId="0" borderId="3" xfId="0" applyNumberFormat="1" applyFont="1" applyBorder="1"/>
    <xf numFmtId="0" fontId="1" fillId="0" borderId="0" xfId="0" applyFont="1"/>
    <xf numFmtId="43" fontId="1" fillId="0" borderId="3" xfId="0" applyNumberFormat="1" applyFont="1" applyBorder="1" applyAlignment="1"/>
    <xf numFmtId="10" fontId="1" fillId="0" borderId="3" xfId="1" applyNumberFormat="1" applyFont="1" applyBorder="1"/>
    <xf numFmtId="165" fontId="1" fillId="0" borderId="3" xfId="3" applyNumberFormat="1" applyFont="1" applyBorder="1"/>
    <xf numFmtId="10" fontId="0" fillId="0" borderId="3" xfId="1" applyNumberFormat="1" applyFont="1" applyBorder="1"/>
    <xf numFmtId="165" fontId="3" fillId="0" borderId="3" xfId="3" applyNumberFormat="1" applyFont="1" applyBorder="1"/>
    <xf numFmtId="10" fontId="3" fillId="0" borderId="3" xfId="0" applyNumberFormat="1" applyFont="1" applyBorder="1"/>
    <xf numFmtId="165" fontId="1" fillId="0" borderId="3" xfId="3" applyNumberFormat="1" applyFont="1" applyBorder="1" applyAlignment="1">
      <alignment horizontal="right"/>
    </xf>
    <xf numFmtId="165" fontId="3" fillId="0" borderId="3" xfId="3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3" fillId="0" borderId="0" xfId="3" applyNumberFormat="1" applyFont="1" applyBorder="1" applyAlignment="1">
      <alignment horizontal="right"/>
    </xf>
    <xf numFmtId="4" fontId="0" fillId="0" borderId="3" xfId="0" applyNumberFormat="1" applyFont="1" applyBorder="1" applyAlignment="1"/>
    <xf numFmtId="4" fontId="3" fillId="0" borderId="3" xfId="0" applyNumberFormat="1" applyFont="1" applyBorder="1"/>
    <xf numFmtId="2" fontId="1" fillId="0" borderId="3" xfId="0" applyNumberFormat="1" applyFont="1" applyBorder="1"/>
    <xf numFmtId="2" fontId="3" fillId="0" borderId="3" xfId="0" applyNumberFormat="1" applyFont="1" applyBorder="1"/>
    <xf numFmtId="2" fontId="2" fillId="0" borderId="3" xfId="0" applyNumberFormat="1" applyFont="1" applyBorder="1"/>
    <xf numFmtId="0" fontId="3" fillId="0" borderId="3" xfId="0" applyFont="1" applyBorder="1"/>
    <xf numFmtId="2" fontId="5" fillId="0" borderId="3" xfId="0" applyNumberFormat="1" applyFont="1" applyBorder="1"/>
    <xf numFmtId="4" fontId="1" fillId="0" borderId="3" xfId="0" applyNumberFormat="1" applyFont="1" applyBorder="1"/>
    <xf numFmtId="0" fontId="1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center" wrapText="1"/>
    </xf>
    <xf numFmtId="10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 wrapText="1"/>
    </xf>
    <xf numFmtId="10" fontId="0" fillId="0" borderId="10" xfId="0" applyNumberForma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10" fontId="0" fillId="0" borderId="3" xfId="0" applyNumberFormat="1" applyBorder="1" applyAlignment="1">
      <alignment horizontal="center" wrapText="1"/>
    </xf>
    <xf numFmtId="166" fontId="0" fillId="0" borderId="7" xfId="0" applyNumberFormat="1" applyBorder="1" applyAlignment="1">
      <alignment wrapText="1"/>
    </xf>
    <xf numFmtId="166" fontId="0" fillId="0" borderId="10" xfId="0" applyNumberFormat="1" applyBorder="1" applyAlignment="1">
      <alignment wrapText="1"/>
    </xf>
    <xf numFmtId="166" fontId="0" fillId="0" borderId="3" xfId="0" applyNumberFormat="1" applyBorder="1" applyAlignment="1">
      <alignment wrapText="1"/>
    </xf>
    <xf numFmtId="0" fontId="3" fillId="0" borderId="0" xfId="0" applyFont="1" applyBorder="1" applyAlignment="1"/>
    <xf numFmtId="43" fontId="0" fillId="0" borderId="0" xfId="0" quotePrefix="1" applyNumberFormat="1"/>
    <xf numFmtId="0" fontId="3" fillId="0" borderId="3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167" fontId="0" fillId="0" borderId="0" xfId="0" applyNumberFormat="1"/>
    <xf numFmtId="0" fontId="0" fillId="0" borderId="0" xfId="0" applyBorder="1"/>
    <xf numFmtId="0" fontId="6" fillId="0" borderId="0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3" fillId="0" borderId="0" xfId="0" applyFont="1"/>
    <xf numFmtId="2" fontId="0" fillId="0" borderId="4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3" fillId="0" borderId="12" xfId="0" applyFont="1" applyBorder="1" applyAlignment="1">
      <alignment horizontal="center"/>
    </xf>
    <xf numFmtId="43" fontId="1" fillId="0" borderId="3" xfId="0" applyNumberFormat="1" applyFont="1" applyBorder="1"/>
    <xf numFmtId="10" fontId="3" fillId="0" borderId="3" xfId="1" applyNumberFormat="1" applyFont="1" applyBorder="1"/>
    <xf numFmtId="165" fontId="3" fillId="0" borderId="3" xfId="0" applyNumberFormat="1" applyFont="1" applyBorder="1"/>
    <xf numFmtId="165" fontId="0" fillId="0" borderId="3" xfId="0" applyNumberFormat="1" applyBorder="1"/>
    <xf numFmtId="4" fontId="3" fillId="0" borderId="0" xfId="0" applyNumberFormat="1" applyFont="1" applyBorder="1"/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9" fontId="1" fillId="0" borderId="0" xfId="1" applyFont="1" applyBorder="1" applyAlignment="1">
      <alignment horizontal="center"/>
    </xf>
    <xf numFmtId="2" fontId="3" fillId="0" borderId="0" xfId="0" applyNumberFormat="1" applyFont="1" applyBorder="1"/>
    <xf numFmtId="4" fontId="1" fillId="0" borderId="0" xfId="0" applyNumberFormat="1" applyFont="1" applyBorder="1"/>
    <xf numFmtId="1" fontId="3" fillId="0" borderId="3" xfId="1" applyNumberFormat="1" applyFont="1" applyBorder="1" applyAlignment="1">
      <alignment horizontal="right"/>
    </xf>
    <xf numFmtId="2" fontId="0" fillId="0" borderId="0" xfId="0" applyNumberFormat="1"/>
    <xf numFmtId="43" fontId="0" fillId="0" borderId="0" xfId="0" applyNumberFormat="1"/>
    <xf numFmtId="168" fontId="0" fillId="0" borderId="0" xfId="0" applyNumberFormat="1"/>
    <xf numFmtId="2" fontId="8" fillId="0" borderId="3" xfId="0" applyNumberFormat="1" applyFont="1" applyBorder="1"/>
    <xf numFmtId="4" fontId="0" fillId="0" borderId="3" xfId="0" applyNumberFormat="1" applyBorder="1"/>
    <xf numFmtId="9" fontId="1" fillId="0" borderId="3" xfId="0" applyNumberFormat="1" applyFont="1" applyBorder="1"/>
    <xf numFmtId="0" fontId="3" fillId="0" borderId="0" xfId="0" applyFont="1" applyAlignment="1"/>
    <xf numFmtId="0" fontId="0" fillId="0" borderId="0" xfId="0" quotePrefix="1"/>
    <xf numFmtId="169" fontId="0" fillId="0" borderId="0" xfId="0" quotePrefix="1" applyNumberForma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8" fillId="0" borderId="3" xfId="0" applyFont="1" applyBorder="1" applyAlignment="1">
      <alignment horizontal="center"/>
    </xf>
    <xf numFmtId="0" fontId="9" fillId="0" borderId="3" xfId="0" applyFont="1" applyBorder="1"/>
    <xf numFmtId="2" fontId="9" fillId="0" borderId="3" xfId="0" applyNumberFormat="1" applyFont="1" applyBorder="1"/>
    <xf numFmtId="9" fontId="9" fillId="0" borderId="3" xfId="1" applyFont="1" applyBorder="1" applyAlignment="1">
      <alignment horizontal="center"/>
    </xf>
    <xf numFmtId="2" fontId="9" fillId="0" borderId="3" xfId="0" quotePrefix="1" applyNumberFormat="1" applyFont="1" applyBorder="1"/>
    <xf numFmtId="10" fontId="9" fillId="0" borderId="3" xfId="0" applyNumberFormat="1" applyFont="1" applyBorder="1"/>
    <xf numFmtId="2" fontId="9" fillId="0" borderId="0" xfId="0" quotePrefix="1" applyNumberFormat="1" applyFont="1"/>
    <xf numFmtId="170" fontId="0" fillId="0" borderId="0" xfId="0" applyNumberFormat="1"/>
    <xf numFmtId="10" fontId="3" fillId="0" borderId="4" xfId="0" applyNumberFormat="1" applyFont="1" applyBorder="1" applyAlignment="1"/>
    <xf numFmtId="0" fontId="3" fillId="0" borderId="0" xfId="0" applyFont="1" applyBorder="1" applyAlignment="1">
      <alignment horizontal="center"/>
    </xf>
    <xf numFmtId="0" fontId="11" fillId="0" borderId="0" xfId="0" applyFont="1"/>
    <xf numFmtId="0" fontId="3" fillId="0" borderId="0" xfId="0" applyFont="1" applyFill="1" applyBorder="1" applyAlignment="1">
      <alignment horizontal="center"/>
    </xf>
    <xf numFmtId="0" fontId="2" fillId="0" borderId="0" xfId="0" quotePrefix="1" applyFont="1"/>
    <xf numFmtId="0" fontId="3" fillId="0" borderId="0" xfId="0" applyFont="1" applyAlignment="1">
      <alignment horizontal="center"/>
    </xf>
    <xf numFmtId="43" fontId="0" fillId="0" borderId="3" xfId="3" quotePrefix="1" applyFont="1" applyBorder="1"/>
    <xf numFmtId="43" fontId="0" fillId="0" borderId="0" xfId="3" quotePrefix="1" applyFont="1" applyBorder="1"/>
    <xf numFmtId="10" fontId="0" fillId="0" borderId="0" xfId="0" applyNumberFormat="1"/>
    <xf numFmtId="166" fontId="0" fillId="0" borderId="0" xfId="0" applyNumberFormat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0" fontId="0" fillId="0" borderId="0" xfId="1" applyNumberFormat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166" fontId="0" fillId="0" borderId="0" xfId="0" applyNumberFormat="1" applyBorder="1" applyAlignment="1">
      <alignment wrapText="1"/>
    </xf>
    <xf numFmtId="0" fontId="3" fillId="0" borderId="0" xfId="0" applyFont="1" applyBorder="1"/>
    <xf numFmtId="43" fontId="1" fillId="0" borderId="0" xfId="3" applyFont="1" applyBorder="1"/>
    <xf numFmtId="43" fontId="3" fillId="0" borderId="0" xfId="3" applyFont="1" applyBorder="1"/>
    <xf numFmtId="165" fontId="1" fillId="0" borderId="0" xfId="3" applyNumberFormat="1" applyFont="1" applyBorder="1"/>
    <xf numFmtId="165" fontId="3" fillId="0" borderId="0" xfId="3" applyNumberFormat="1" applyFont="1" applyBorder="1"/>
    <xf numFmtId="165" fontId="1" fillId="0" borderId="0" xfId="3" applyNumberFormat="1" applyFont="1" applyBorder="1" applyAlignment="1">
      <alignment horizontal="right"/>
    </xf>
    <xf numFmtId="4" fontId="0" fillId="0" borderId="0" xfId="0" applyNumberFormat="1" applyFont="1" applyBorder="1" applyAlignment="1"/>
    <xf numFmtId="0" fontId="8" fillId="0" borderId="0" xfId="0" applyFont="1" applyBorder="1" applyAlignment="1">
      <alignment horizontal="center"/>
    </xf>
    <xf numFmtId="2" fontId="9" fillId="0" borderId="0" xfId="0" applyNumberFormat="1" applyFont="1" applyBorder="1"/>
    <xf numFmtId="2" fontId="8" fillId="0" borderId="0" xfId="0" applyNumberFormat="1" applyFont="1" applyBorder="1"/>
    <xf numFmtId="2" fontId="9" fillId="0" borderId="0" xfId="0" quotePrefix="1" applyNumberFormat="1" applyFont="1" applyBorder="1"/>
    <xf numFmtId="2" fontId="2" fillId="0" borderId="0" xfId="0" applyNumberFormat="1" applyFont="1" applyBorder="1"/>
    <xf numFmtId="2" fontId="5" fillId="0" borderId="0" xfId="0" applyNumberFormat="1" applyFont="1" applyBorder="1"/>
    <xf numFmtId="43" fontId="1" fillId="0" borderId="0" xfId="0" applyNumberFormat="1" applyFont="1" applyBorder="1"/>
    <xf numFmtId="2" fontId="1" fillId="0" borderId="0" xfId="0" applyNumberFormat="1" applyFont="1" applyBorder="1"/>
    <xf numFmtId="165" fontId="3" fillId="0" borderId="0" xfId="0" applyNumberFormat="1" applyFont="1" applyBorder="1"/>
    <xf numFmtId="4" fontId="0" fillId="0" borderId="0" xfId="0" applyNumberFormat="1" applyBorder="1"/>
    <xf numFmtId="165" fontId="0" fillId="0" borderId="0" xfId="0" applyNumberFormat="1" applyBorder="1"/>
    <xf numFmtId="43" fontId="1" fillId="0" borderId="3" xfId="3" applyNumberFormat="1" applyFont="1" applyBorder="1"/>
    <xf numFmtId="4" fontId="16" fillId="0" borderId="0" xfId="0" applyNumberFormat="1" applyFont="1" applyBorder="1"/>
    <xf numFmtId="0" fontId="15" fillId="0" borderId="0" xfId="0" applyFont="1"/>
    <xf numFmtId="2" fontId="15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0" fillId="0" borderId="14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3" fillId="0" borderId="3" xfId="0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3" fillId="0" borderId="4" xfId="0" applyNumberFormat="1" applyFont="1" applyBorder="1"/>
    <xf numFmtId="43" fontId="0" fillId="0" borderId="3" xfId="3" applyFont="1" applyBorder="1" applyAlignment="1">
      <alignment horizontal="center" vertical="center"/>
    </xf>
    <xf numFmtId="10" fontId="0" fillId="0" borderId="3" xfId="1" applyNumberFormat="1" applyFont="1" applyBorder="1" applyAlignment="1">
      <alignment horizontal="right"/>
    </xf>
    <xf numFmtId="9" fontId="0" fillId="0" borderId="3" xfId="1" applyFont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0" fontId="3" fillId="0" borderId="13" xfId="0" applyNumberFormat="1" applyFont="1" applyFill="1" applyBorder="1" applyAlignment="1">
      <alignment horizontal="right"/>
    </xf>
    <xf numFmtId="9" fontId="3" fillId="0" borderId="13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right"/>
    </xf>
    <xf numFmtId="43" fontId="0" fillId="0" borderId="3" xfId="0" quotePrefix="1" applyNumberFormat="1" applyBorder="1"/>
    <xf numFmtId="0" fontId="19" fillId="0" borderId="3" xfId="0" applyFont="1" applyBorder="1" applyAlignment="1">
      <alignment horizontal="center" wrapText="1"/>
    </xf>
    <xf numFmtId="10" fontId="18" fillId="0" borderId="3" xfId="0" applyNumberFormat="1" applyFont="1" applyBorder="1" applyAlignment="1">
      <alignment horizontal="center" wrapText="1"/>
    </xf>
    <xf numFmtId="166" fontId="18" fillId="0" borderId="3" xfId="1" applyNumberFormat="1" applyFont="1" applyBorder="1"/>
    <xf numFmtId="9" fontId="19" fillId="0" borderId="3" xfId="1" applyFont="1" applyBorder="1"/>
    <xf numFmtId="166" fontId="19" fillId="0" borderId="3" xfId="1" applyNumberFormat="1" applyFont="1" applyBorder="1"/>
    <xf numFmtId="0" fontId="18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horizontal="left" wrapText="1"/>
    </xf>
    <xf numFmtId="166" fontId="18" fillId="0" borderId="3" xfId="0" applyNumberFormat="1" applyFont="1" applyBorder="1" applyAlignment="1">
      <alignment horizontal="center" wrapText="1"/>
    </xf>
    <xf numFmtId="166" fontId="18" fillId="0" borderId="3" xfId="0" applyNumberFormat="1" applyFont="1" applyBorder="1" applyAlignment="1">
      <alignment wrapText="1"/>
    </xf>
    <xf numFmtId="0" fontId="18" fillId="0" borderId="3" xfId="0" applyFont="1" applyBorder="1" applyAlignment="1">
      <alignment wrapText="1"/>
    </xf>
    <xf numFmtId="166" fontId="18" fillId="0" borderId="1" xfId="1" applyNumberFormat="1" applyFont="1" applyBorder="1"/>
    <xf numFmtId="2" fontId="19" fillId="0" borderId="3" xfId="0" applyNumberFormat="1" applyFont="1" applyBorder="1" applyAlignment="1">
      <alignment horizontal="center" wrapText="1"/>
    </xf>
    <xf numFmtId="166" fontId="19" fillId="0" borderId="1" xfId="1" applyNumberFormat="1" applyFont="1" applyBorder="1"/>
    <xf numFmtId="1" fontId="3" fillId="0" borderId="4" xfId="1" applyNumberFormat="1" applyFont="1" applyBorder="1" applyAlignment="1">
      <alignment horizontal="right"/>
    </xf>
    <xf numFmtId="2" fontId="20" fillId="0" borderId="3" xfId="0" quotePrefix="1" applyNumberFormat="1" applyFont="1" applyBorder="1"/>
    <xf numFmtId="0" fontId="0" fillId="0" borderId="3" xfId="0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0" fillId="0" borderId="3" xfId="0" applyFill="1" applyBorder="1" applyAlignment="1">
      <alignment horizontal="center"/>
    </xf>
    <xf numFmtId="0" fontId="1" fillId="0" borderId="3" xfId="0" applyFont="1" applyFill="1" applyBorder="1"/>
    <xf numFmtId="10" fontId="1" fillId="0" borderId="3" xfId="0" applyNumberFormat="1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10" fontId="1" fillId="0" borderId="6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43" fontId="21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19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center"/>
    </xf>
    <xf numFmtId="0" fontId="0" fillId="0" borderId="14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0" xfId="0"/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right" wrapText="1"/>
    </xf>
    <xf numFmtId="43" fontId="21" fillId="0" borderId="3" xfId="3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9" fillId="0" borderId="3" xfId="0" applyNumberFormat="1" applyFont="1" applyBorder="1"/>
    <xf numFmtId="1" fontId="8" fillId="0" borderId="3" xfId="1" applyNumberFormat="1" applyFont="1" applyBorder="1" applyAlignment="1">
      <alignment horizontal="right"/>
    </xf>
    <xf numFmtId="4" fontId="8" fillId="0" borderId="3" xfId="0" applyNumberFormat="1" applyFont="1" applyBorder="1"/>
    <xf numFmtId="0" fontId="3" fillId="0" borderId="20" xfId="0" applyFont="1" applyBorder="1" applyAlignment="1">
      <alignment horizontal="left"/>
    </xf>
    <xf numFmtId="0" fontId="0" fillId="0" borderId="4" xfId="0" applyBorder="1" applyAlignment="1"/>
    <xf numFmtId="0" fontId="0" fillId="0" borderId="1" xfId="0" applyBorder="1" applyAlignment="1"/>
    <xf numFmtId="0" fontId="2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2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9" fontId="19" fillId="0" borderId="3" xfId="1" applyFont="1" applyBorder="1" applyAlignment="1">
      <alignment horizontal="center"/>
    </xf>
    <xf numFmtId="0" fontId="0" fillId="0" borderId="3" xfId="0" applyBorder="1" applyAlignme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4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horizontal="left"/>
    </xf>
    <xf numFmtId="0" fontId="0" fillId="0" borderId="0" xfId="0"/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5" applyFont="1" applyBorder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164" fontId="0" fillId="0" borderId="1" xfId="5" applyFont="1" applyBorder="1" applyAlignment="1">
      <alignment horizontal="left"/>
    </xf>
    <xf numFmtId="164" fontId="0" fillId="0" borderId="2" xfId="5" applyFont="1" applyBorder="1" applyAlignment="1">
      <alignment horizontal="left"/>
    </xf>
    <xf numFmtId="164" fontId="0" fillId="0" borderId="4" xfId="5" applyFont="1" applyBorder="1" applyAlignment="1">
      <alignment horizontal="left"/>
    </xf>
  </cellXfs>
  <cellStyles count="6">
    <cellStyle name="Moeda" xfId="5" builtinId="4"/>
    <cellStyle name="Normal" xfId="0" builtinId="0"/>
    <cellStyle name="Porcentagem" xfId="1" builtinId="5"/>
    <cellStyle name="Porcentagem 2" xfId="2"/>
    <cellStyle name="Vírgula" xfId="3" builtinId="3"/>
    <cellStyle name="Vírgul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"/>
  <sheetViews>
    <sheetView view="pageBreakPreview" topLeftCell="A172" zoomScale="150" zoomScaleNormal="100" zoomScaleSheetLayoutView="150" workbookViewId="0">
      <selection activeCell="C145" sqref="C145"/>
    </sheetView>
  </sheetViews>
  <sheetFormatPr defaultRowHeight="15" x14ac:dyDescent="0.25"/>
  <cols>
    <col min="1" max="1" width="20.7109375" style="207" customWidth="1"/>
    <col min="2" max="2" width="12.140625" style="207" customWidth="1"/>
    <col min="3" max="3" width="10.140625" style="207" customWidth="1"/>
    <col min="4" max="4" width="10.85546875" style="207" customWidth="1"/>
    <col min="5" max="5" width="11.140625" style="207" customWidth="1"/>
    <col min="6" max="6" width="11" style="207" customWidth="1"/>
    <col min="7" max="7" width="8.7109375" style="207" customWidth="1"/>
    <col min="8" max="8" width="9.28515625" style="207" customWidth="1"/>
    <col min="9" max="9" width="16.28515625" style="207" customWidth="1"/>
    <col min="10" max="11" width="15.5703125" style="207" customWidth="1"/>
    <col min="12" max="12" width="11.5703125" style="207" bestFit="1" customWidth="1"/>
    <col min="13" max="13" width="16.85546875" style="207" bestFit="1" customWidth="1"/>
    <col min="14" max="19" width="9.140625" style="207"/>
    <col min="20" max="20" width="12.85546875" style="207" customWidth="1"/>
    <col min="21" max="21" width="7.7109375" style="207" customWidth="1"/>
    <col min="22" max="16384" width="9.140625" style="207"/>
  </cols>
  <sheetData>
    <row r="1" spans="1:8" x14ac:dyDescent="0.25">
      <c r="A1" s="318" t="s">
        <v>136</v>
      </c>
      <c r="B1" s="319"/>
      <c r="C1" s="319"/>
      <c r="D1" s="319"/>
      <c r="E1" s="319"/>
    </row>
    <row r="2" spans="1:8" ht="15.75" x14ac:dyDescent="0.25">
      <c r="A2" s="320" t="s">
        <v>145</v>
      </c>
      <c r="B2" s="320"/>
      <c r="C2" s="320"/>
      <c r="D2" s="320"/>
      <c r="E2" s="320"/>
      <c r="F2" s="95"/>
      <c r="G2" s="77"/>
      <c r="H2" s="77"/>
    </row>
    <row r="3" spans="1:8" ht="15.75" x14ac:dyDescent="0.25">
      <c r="B3" s="321" t="s">
        <v>147</v>
      </c>
      <c r="C3" s="322"/>
      <c r="D3" s="322"/>
    </row>
    <row r="4" spans="1:8" x14ac:dyDescent="0.25">
      <c r="A4" s="323" t="s">
        <v>111</v>
      </c>
      <c r="B4" s="323"/>
      <c r="C4" s="323"/>
      <c r="D4" s="323"/>
      <c r="E4" s="323"/>
      <c r="F4" s="100"/>
      <c r="G4" s="44"/>
      <c r="H4" s="44"/>
    </row>
    <row r="5" spans="1:8" x14ac:dyDescent="0.25">
      <c r="A5" s="222" t="s">
        <v>1</v>
      </c>
      <c r="B5" s="222"/>
      <c r="C5" s="222" t="s">
        <v>122</v>
      </c>
      <c r="D5" s="222"/>
      <c r="E5" s="222"/>
      <c r="F5" s="101"/>
    </row>
    <row r="6" spans="1:8" x14ac:dyDescent="0.25">
      <c r="A6" s="222" t="s">
        <v>10</v>
      </c>
      <c r="B6" s="222"/>
      <c r="C6" s="222" t="s">
        <v>123</v>
      </c>
      <c r="D6" s="222"/>
      <c r="E6" s="222"/>
      <c r="F6" s="101"/>
    </row>
    <row r="7" spans="1:8" x14ac:dyDescent="0.25">
      <c r="A7" s="222" t="s">
        <v>7</v>
      </c>
      <c r="B7" s="222"/>
      <c r="C7" s="222" t="s">
        <v>124</v>
      </c>
      <c r="D7" s="222"/>
      <c r="E7" s="222"/>
      <c r="F7" s="101"/>
    </row>
    <row r="8" spans="1:8" x14ac:dyDescent="0.25">
      <c r="A8" s="222" t="s">
        <v>5</v>
      </c>
      <c r="B8" s="222"/>
      <c r="C8" s="222">
        <v>5174</v>
      </c>
      <c r="D8" s="222"/>
      <c r="E8" s="222"/>
      <c r="F8" s="101"/>
    </row>
    <row r="9" spans="1:8" x14ac:dyDescent="0.25">
      <c r="A9" s="222" t="s">
        <v>0</v>
      </c>
      <c r="B9" s="222"/>
      <c r="C9" s="222" t="s">
        <v>148</v>
      </c>
      <c r="D9" s="222"/>
      <c r="E9" s="222"/>
      <c r="F9" s="101"/>
    </row>
    <row r="10" spans="1:8" x14ac:dyDescent="0.25">
      <c r="A10" s="222" t="s">
        <v>3</v>
      </c>
      <c r="B10" s="222"/>
      <c r="C10" s="222" t="s">
        <v>4</v>
      </c>
      <c r="D10" s="222"/>
      <c r="E10" s="222"/>
      <c r="F10" s="101"/>
    </row>
    <row r="11" spans="1:8" x14ac:dyDescent="0.25">
      <c r="A11" s="217" t="s">
        <v>6</v>
      </c>
      <c r="B11" s="216">
        <v>220</v>
      </c>
      <c r="C11" s="317"/>
      <c r="D11" s="317"/>
      <c r="E11" s="317"/>
      <c r="F11" s="101"/>
      <c r="H11" s="71"/>
    </row>
    <row r="12" spans="1:8" x14ac:dyDescent="0.25">
      <c r="A12" s="1"/>
      <c r="B12" s="1"/>
      <c r="C12" s="2"/>
      <c r="D12" s="1"/>
      <c r="E12" s="1"/>
      <c r="F12" s="1"/>
    </row>
    <row r="13" spans="1:8" x14ac:dyDescent="0.25">
      <c r="A13" s="222" t="s">
        <v>8</v>
      </c>
      <c r="B13" s="222"/>
      <c r="C13" s="203" t="s">
        <v>11</v>
      </c>
      <c r="D13" s="203" t="s">
        <v>12</v>
      </c>
      <c r="E13" s="203" t="s">
        <v>13</v>
      </c>
      <c r="F13" s="91"/>
    </row>
    <row r="14" spans="1:8" x14ac:dyDescent="0.25">
      <c r="A14" s="314"/>
      <c r="B14" s="315"/>
      <c r="C14" s="208">
        <v>1</v>
      </c>
      <c r="D14" s="149"/>
      <c r="E14" s="150">
        <v>0.19</v>
      </c>
      <c r="F14" s="102"/>
    </row>
    <row r="15" spans="1:8" x14ac:dyDescent="0.25">
      <c r="A15" s="222" t="s">
        <v>14</v>
      </c>
      <c r="B15" s="222"/>
      <c r="C15" s="203" t="s">
        <v>11</v>
      </c>
      <c r="D15" s="203" t="s">
        <v>12</v>
      </c>
      <c r="E15" s="203" t="s">
        <v>13</v>
      </c>
      <c r="F15" s="91"/>
    </row>
    <row r="16" spans="1:8" x14ac:dyDescent="0.25">
      <c r="A16" s="316"/>
      <c r="B16" s="316"/>
      <c r="C16" s="208">
        <v>2</v>
      </c>
      <c r="D16" s="57"/>
      <c r="E16" s="151">
        <v>0.06</v>
      </c>
      <c r="F16" s="103"/>
    </row>
    <row r="17" spans="1:11" x14ac:dyDescent="0.25">
      <c r="A17" s="185"/>
      <c r="B17" s="186"/>
      <c r="C17" s="208"/>
      <c r="D17" s="57"/>
      <c r="E17" s="151" t="s">
        <v>130</v>
      </c>
      <c r="F17" s="103"/>
    </row>
    <row r="18" spans="1:11" x14ac:dyDescent="0.25">
      <c r="A18" s="185"/>
      <c r="B18" s="186"/>
      <c r="C18" s="208"/>
      <c r="D18" s="57"/>
      <c r="E18" s="151">
        <v>0.5</v>
      </c>
      <c r="F18" s="103"/>
    </row>
    <row r="19" spans="1:11" x14ac:dyDescent="0.25">
      <c r="A19" s="306" t="s">
        <v>15</v>
      </c>
      <c r="B19" s="307"/>
      <c r="C19" s="158"/>
      <c r="D19" s="159"/>
      <c r="E19" s="158"/>
      <c r="F19" s="104"/>
      <c r="H19" s="78"/>
    </row>
    <row r="20" spans="1:11" x14ac:dyDescent="0.25">
      <c r="A20" s="28"/>
      <c r="B20" s="28"/>
      <c r="C20" s="27"/>
      <c r="D20" s="27"/>
      <c r="E20" s="27"/>
      <c r="F20" s="27"/>
    </row>
    <row r="21" spans="1:11" ht="30" x14ac:dyDescent="0.25">
      <c r="A21" s="236" t="s">
        <v>112</v>
      </c>
      <c r="B21" s="238"/>
      <c r="C21" s="46" t="s">
        <v>81</v>
      </c>
      <c r="D21" s="46" t="s">
        <v>82</v>
      </c>
      <c r="E21" s="203" t="s">
        <v>83</v>
      </c>
      <c r="F21" s="91"/>
      <c r="H21" s="28"/>
    </row>
    <row r="22" spans="1:11" x14ac:dyDescent="0.25">
      <c r="A22" s="176" t="s">
        <v>108</v>
      </c>
      <c r="B22" s="177">
        <v>12</v>
      </c>
      <c r="C22" s="178">
        <v>30</v>
      </c>
      <c r="D22" s="177">
        <v>0</v>
      </c>
      <c r="E22" s="179">
        <f>C22+D22</f>
        <v>30</v>
      </c>
      <c r="F22" s="211"/>
      <c r="H22" s="45"/>
      <c r="K22" s="78"/>
    </row>
    <row r="23" spans="1:11" x14ac:dyDescent="0.25">
      <c r="A23" s="299" t="s">
        <v>84</v>
      </c>
      <c r="B23" s="304"/>
      <c r="C23" s="305"/>
      <c r="D23" s="180"/>
      <c r="E23" s="180"/>
      <c r="F23" s="27"/>
      <c r="H23" s="80"/>
    </row>
    <row r="24" spans="1:11" x14ac:dyDescent="0.25">
      <c r="A24" s="180" t="s">
        <v>85</v>
      </c>
      <c r="B24" s="180"/>
      <c r="C24" s="181">
        <v>0.55730000000000002</v>
      </c>
      <c r="D24" s="180"/>
      <c r="E24" s="180"/>
      <c r="F24" s="27"/>
      <c r="H24" s="79"/>
      <c r="K24" s="78"/>
    </row>
    <row r="25" spans="1:11" x14ac:dyDescent="0.25">
      <c r="A25" s="176" t="s">
        <v>86</v>
      </c>
      <c r="B25" s="180"/>
      <c r="C25" s="181">
        <v>6.1899999999999997E-2</v>
      </c>
      <c r="D25" s="180"/>
      <c r="E25" s="180"/>
      <c r="F25" s="27"/>
      <c r="H25" s="55"/>
    </row>
    <row r="26" spans="1:11" x14ac:dyDescent="0.25">
      <c r="A26" s="306" t="s">
        <v>87</v>
      </c>
      <c r="B26" s="307"/>
      <c r="C26" s="181">
        <v>3.0800000000000001E-2</v>
      </c>
      <c r="D26" s="180"/>
      <c r="E26" s="180"/>
      <c r="F26" s="27"/>
      <c r="H26" s="78"/>
    </row>
    <row r="27" spans="1:11" x14ac:dyDescent="0.25">
      <c r="A27" s="180" t="s">
        <v>88</v>
      </c>
      <c r="B27" s="180"/>
      <c r="C27" s="181">
        <f>(100%-(C24+C25+C26))</f>
        <v>0.35</v>
      </c>
      <c r="D27" s="180"/>
      <c r="E27" s="180"/>
      <c r="F27" s="27"/>
      <c r="H27" s="55"/>
    </row>
    <row r="28" spans="1:11" x14ac:dyDescent="0.25">
      <c r="A28" s="182"/>
      <c r="B28" s="183"/>
      <c r="C28" s="184"/>
      <c r="D28" s="183"/>
      <c r="E28" s="183"/>
      <c r="F28" s="27"/>
      <c r="H28" s="78"/>
    </row>
    <row r="29" spans="1:11" ht="15.75" thickBot="1" x14ac:dyDescent="0.3">
      <c r="A29" s="308" t="s">
        <v>89</v>
      </c>
      <c r="B29" s="309"/>
      <c r="C29" s="309"/>
      <c r="D29" s="309"/>
      <c r="E29" s="309"/>
      <c r="F29" s="106"/>
      <c r="H29" s="55"/>
    </row>
    <row r="30" spans="1:11" ht="15.75" thickBot="1" x14ac:dyDescent="0.3">
      <c r="A30" s="310" t="s">
        <v>7</v>
      </c>
      <c r="B30" s="310" t="s">
        <v>90</v>
      </c>
      <c r="C30" s="310" t="s">
        <v>91</v>
      </c>
      <c r="D30" s="312" t="s">
        <v>141</v>
      </c>
      <c r="E30" s="313"/>
      <c r="F30" s="107"/>
      <c r="H30" s="78"/>
    </row>
    <row r="31" spans="1:11" ht="45.75" thickBot="1" x14ac:dyDescent="0.3">
      <c r="A31" s="311"/>
      <c r="B31" s="311"/>
      <c r="C31" s="311"/>
      <c r="D31" s="29" t="s">
        <v>93</v>
      </c>
      <c r="E31" s="29" t="s">
        <v>94</v>
      </c>
      <c r="F31" s="107"/>
    </row>
    <row r="32" spans="1:11" ht="15.75" thickBot="1" x14ac:dyDescent="0.3">
      <c r="A32" s="30" t="s">
        <v>59</v>
      </c>
      <c r="B32" s="31">
        <v>1</v>
      </c>
      <c r="C32" s="31">
        <v>30</v>
      </c>
      <c r="D32" s="32">
        <v>0.69040000000000001</v>
      </c>
      <c r="E32" s="33">
        <v>20.712299999999999</v>
      </c>
      <c r="F32" s="108"/>
    </row>
    <row r="33" spans="1:8" ht="15.75" thickBot="1" x14ac:dyDescent="0.3">
      <c r="A33" s="34" t="s">
        <v>60</v>
      </c>
      <c r="B33" s="31">
        <v>1</v>
      </c>
      <c r="C33" s="31">
        <v>1</v>
      </c>
      <c r="D33" s="32">
        <v>1</v>
      </c>
      <c r="E33" s="41">
        <v>1</v>
      </c>
      <c r="F33" s="109"/>
    </row>
    <row r="34" spans="1:8" ht="15.75" thickBot="1" x14ac:dyDescent="0.3">
      <c r="A34" s="34" t="s">
        <v>61</v>
      </c>
      <c r="B34" s="31">
        <v>0.16420000000000001</v>
      </c>
      <c r="C34" s="31">
        <v>15</v>
      </c>
      <c r="D34" s="32">
        <v>0.69040000000000001</v>
      </c>
      <c r="E34" s="41">
        <v>1.7</v>
      </c>
      <c r="F34" s="109"/>
    </row>
    <row r="35" spans="1:8" ht="30.75" thickBot="1" x14ac:dyDescent="0.3">
      <c r="A35" s="34" t="s">
        <v>62</v>
      </c>
      <c r="B35" s="31">
        <v>1</v>
      </c>
      <c r="C35" s="31">
        <v>5</v>
      </c>
      <c r="D35" s="32">
        <v>0.69040000000000001</v>
      </c>
      <c r="E35" s="33">
        <v>3.4521000000000002</v>
      </c>
      <c r="F35" s="108"/>
    </row>
    <row r="36" spans="1:8" ht="15.75" thickBot="1" x14ac:dyDescent="0.3">
      <c r="A36" s="34" t="s">
        <v>63</v>
      </c>
      <c r="B36" s="31">
        <v>0.15310000000000001</v>
      </c>
      <c r="C36" s="31">
        <v>2</v>
      </c>
      <c r="D36" s="32">
        <v>1</v>
      </c>
      <c r="E36" s="33">
        <v>0.30630000000000002</v>
      </c>
      <c r="F36" s="108"/>
    </row>
    <row r="37" spans="1:8" ht="15.75" thickBot="1" x14ac:dyDescent="0.3">
      <c r="A37" s="34" t="s">
        <v>64</v>
      </c>
      <c r="B37" s="31">
        <v>3.0099999999999998E-2</v>
      </c>
      <c r="C37" s="31">
        <v>2</v>
      </c>
      <c r="D37" s="32">
        <v>0.69040000000000001</v>
      </c>
      <c r="E37" s="33">
        <v>4.1500000000000002E-2</v>
      </c>
      <c r="F37" s="108"/>
    </row>
    <row r="38" spans="1:8" ht="15.75" thickBot="1" x14ac:dyDescent="0.3">
      <c r="A38" s="34" t="s">
        <v>65</v>
      </c>
      <c r="B38" s="31">
        <v>1.6299999999999999E-2</v>
      </c>
      <c r="C38" s="31">
        <v>3</v>
      </c>
      <c r="D38" s="32">
        <v>1</v>
      </c>
      <c r="E38" s="33">
        <v>4.8899999999999999E-2</v>
      </c>
      <c r="F38" s="108"/>
    </row>
    <row r="39" spans="1:8" ht="15.75" thickBot="1" x14ac:dyDescent="0.3">
      <c r="A39" s="34" t="s">
        <v>66</v>
      </c>
      <c r="B39" s="31">
        <v>0.02</v>
      </c>
      <c r="C39" s="31">
        <v>1</v>
      </c>
      <c r="D39" s="32">
        <v>1</v>
      </c>
      <c r="E39" s="41">
        <v>0.02</v>
      </c>
      <c r="F39" s="109"/>
    </row>
    <row r="40" spans="1:8" x14ac:dyDescent="0.25">
      <c r="A40" s="35" t="s">
        <v>67</v>
      </c>
      <c r="B40" s="36">
        <v>4.0000000000000001E-3</v>
      </c>
      <c r="C40" s="36">
        <v>1</v>
      </c>
      <c r="D40" s="37">
        <v>1</v>
      </c>
      <c r="E40" s="42">
        <v>4.0000000000000001E-3</v>
      </c>
      <c r="F40" s="109"/>
    </row>
    <row r="41" spans="1:8" x14ac:dyDescent="0.25">
      <c r="A41" s="38" t="s">
        <v>68</v>
      </c>
      <c r="B41" s="39">
        <v>4.2000000000000003E-2</v>
      </c>
      <c r="C41" s="39">
        <v>20</v>
      </c>
      <c r="D41" s="40">
        <v>0.69040000000000001</v>
      </c>
      <c r="E41" s="43">
        <v>0.06</v>
      </c>
      <c r="F41" s="109"/>
    </row>
    <row r="42" spans="1:8" ht="15.75" thickBot="1" x14ac:dyDescent="0.3">
      <c r="A42" s="34" t="s">
        <v>69</v>
      </c>
      <c r="B42" s="31">
        <v>3.8E-3</v>
      </c>
      <c r="C42" s="31">
        <v>180</v>
      </c>
      <c r="D42" s="32">
        <v>0.69040000000000001</v>
      </c>
      <c r="E42" s="41">
        <v>3.282</v>
      </c>
      <c r="F42" s="109"/>
    </row>
    <row r="43" spans="1:8" x14ac:dyDescent="0.25">
      <c r="A43" s="35" t="s">
        <v>70</v>
      </c>
      <c r="B43" s="36">
        <v>2.9999999999999997E-4</v>
      </c>
      <c r="C43" s="36">
        <v>6</v>
      </c>
      <c r="D43" s="37">
        <v>1</v>
      </c>
      <c r="E43" s="47">
        <v>1.32E-2</v>
      </c>
      <c r="F43" s="108"/>
    </row>
    <row r="44" spans="1:8" x14ac:dyDescent="0.25">
      <c r="A44" s="298" t="s">
        <v>26</v>
      </c>
      <c r="B44" s="298"/>
      <c r="C44" s="298"/>
      <c r="D44" s="298"/>
      <c r="E44" s="24">
        <f>SUM(E32:E43)</f>
        <v>30.6403</v>
      </c>
      <c r="F44" s="110"/>
    </row>
    <row r="45" spans="1:8" x14ac:dyDescent="0.25">
      <c r="A45" s="64"/>
      <c r="B45" s="65"/>
      <c r="C45" s="65"/>
      <c r="D45" s="65"/>
      <c r="E45" s="110"/>
      <c r="F45" s="110"/>
    </row>
    <row r="46" spans="1:8" x14ac:dyDescent="0.25">
      <c r="A46" s="299" t="s">
        <v>128</v>
      </c>
      <c r="B46" s="292"/>
      <c r="C46" s="293"/>
      <c r="D46" s="156">
        <v>0.58330000000000004</v>
      </c>
      <c r="E46" s="110"/>
      <c r="F46" s="110"/>
    </row>
    <row r="47" spans="1:8" x14ac:dyDescent="0.25">
      <c r="A47" s="299" t="s">
        <v>129</v>
      </c>
      <c r="B47" s="292"/>
      <c r="C47" s="293"/>
      <c r="D47" s="157">
        <v>0.08</v>
      </c>
      <c r="E47" s="110"/>
      <c r="F47" s="110"/>
    </row>
    <row r="48" spans="1:8" ht="15.75" x14ac:dyDescent="0.25">
      <c r="A48" s="300" t="s">
        <v>2</v>
      </c>
      <c r="B48" s="292"/>
      <c r="C48" s="293"/>
      <c r="D48" s="174">
        <v>12</v>
      </c>
      <c r="G48" s="6"/>
      <c r="H48" s="6"/>
    </row>
    <row r="49" spans="1:15" ht="15.75" x14ac:dyDescent="0.25">
      <c r="A49" s="301" t="s">
        <v>113</v>
      </c>
      <c r="B49" s="302"/>
      <c r="C49" s="303"/>
      <c r="D49" s="70">
        <v>252</v>
      </c>
      <c r="G49" s="6"/>
      <c r="H49" s="6"/>
    </row>
    <row r="50" spans="1:15" x14ac:dyDescent="0.25">
      <c r="A50" s="227" t="s">
        <v>80</v>
      </c>
      <c r="B50" s="287"/>
      <c r="C50" s="228"/>
      <c r="D50" s="70">
        <v>5</v>
      </c>
      <c r="I50" s="295"/>
      <c r="J50" s="295"/>
      <c r="K50" s="295"/>
      <c r="L50" s="295"/>
    </row>
    <row r="51" spans="1:15" s="130" customFormat="1" x14ac:dyDescent="0.25">
      <c r="A51" s="281" t="s">
        <v>120</v>
      </c>
      <c r="B51" s="282"/>
      <c r="C51" s="283"/>
      <c r="D51" s="213">
        <v>60</v>
      </c>
    </row>
    <row r="53" spans="1:15" x14ac:dyDescent="0.25">
      <c r="A53" s="296" t="s">
        <v>142</v>
      </c>
      <c r="B53" s="296"/>
      <c r="C53" s="296"/>
      <c r="D53" s="296"/>
      <c r="E53" s="296"/>
      <c r="F53" s="91"/>
    </row>
    <row r="54" spans="1:15" x14ac:dyDescent="0.25">
      <c r="A54" s="58"/>
      <c r="B54" s="58"/>
      <c r="C54" s="58"/>
      <c r="D54" s="58"/>
      <c r="E54" s="58"/>
      <c r="F54" s="91"/>
    </row>
    <row r="55" spans="1:15" x14ac:dyDescent="0.25">
      <c r="A55" s="297" t="s">
        <v>16</v>
      </c>
      <c r="B55" s="233"/>
      <c r="C55" s="233"/>
      <c r="D55" s="233"/>
      <c r="E55" s="250"/>
      <c r="F55" s="91"/>
    </row>
    <row r="56" spans="1:15" x14ac:dyDescent="0.25">
      <c r="A56" s="195"/>
      <c r="B56" s="196">
        <v>60</v>
      </c>
      <c r="C56" s="199" t="s">
        <v>116</v>
      </c>
      <c r="D56" s="203" t="s">
        <v>17</v>
      </c>
      <c r="E56" s="203" t="s">
        <v>18</v>
      </c>
      <c r="F56" s="91"/>
    </row>
    <row r="57" spans="1:15" x14ac:dyDescent="0.25">
      <c r="A57" s="291" t="s">
        <v>19</v>
      </c>
      <c r="B57" s="292"/>
      <c r="C57" s="293"/>
      <c r="D57" s="3"/>
      <c r="E57" s="4">
        <f>(C11/B11)*B56</f>
        <v>0</v>
      </c>
      <c r="F57" s="111"/>
      <c r="H57" s="78"/>
      <c r="J57" s="78"/>
    </row>
    <row r="58" spans="1:15" x14ac:dyDescent="0.25">
      <c r="A58" s="291" t="s">
        <v>125</v>
      </c>
      <c r="B58" s="292"/>
      <c r="C58" s="293"/>
      <c r="D58" s="76">
        <v>0</v>
      </c>
      <c r="E58" s="128">
        <f>((E57*D46)*D58)</f>
        <v>0</v>
      </c>
      <c r="F58" s="111"/>
      <c r="I58" s="78"/>
      <c r="O58" s="78"/>
    </row>
    <row r="59" spans="1:15" x14ac:dyDescent="0.25">
      <c r="A59" s="204" t="s">
        <v>126</v>
      </c>
      <c r="B59" s="205"/>
      <c r="C59" s="206"/>
      <c r="D59" s="7">
        <v>0</v>
      </c>
      <c r="E59" s="96">
        <f>((E57*D47)*D59)</f>
        <v>0</v>
      </c>
      <c r="F59" s="97"/>
      <c r="I59" s="78"/>
    </row>
    <row r="60" spans="1:15" x14ac:dyDescent="0.25">
      <c r="A60" s="291" t="s">
        <v>127</v>
      </c>
      <c r="B60" s="292"/>
      <c r="C60" s="293"/>
      <c r="D60" s="3"/>
      <c r="E60" s="4">
        <f>(((E58+E59)/15)*4)</f>
        <v>0</v>
      </c>
      <c r="F60" s="111"/>
      <c r="I60" s="78"/>
    </row>
    <row r="61" spans="1:15" x14ac:dyDescent="0.25">
      <c r="A61" s="229" t="s">
        <v>21</v>
      </c>
      <c r="B61" s="230"/>
      <c r="C61" s="230"/>
      <c r="D61" s="231"/>
      <c r="E61" s="5">
        <f>SUM(E57:E60)</f>
        <v>0</v>
      </c>
      <c r="F61" s="112"/>
      <c r="G61" s="2"/>
      <c r="I61" s="78"/>
      <c r="J61" s="78"/>
    </row>
    <row r="63" spans="1:15" x14ac:dyDescent="0.25">
      <c r="A63" s="232" t="s">
        <v>22</v>
      </c>
      <c r="B63" s="233"/>
      <c r="C63" s="233"/>
      <c r="D63" s="233"/>
      <c r="E63" s="250"/>
      <c r="F63" s="91"/>
    </row>
    <row r="64" spans="1:15" x14ac:dyDescent="0.25">
      <c r="A64" s="236" t="s">
        <v>23</v>
      </c>
      <c r="B64" s="237"/>
      <c r="C64" s="237"/>
      <c r="D64" s="237"/>
      <c r="E64" s="238"/>
      <c r="F64" s="100"/>
      <c r="H64" s="99"/>
      <c r="I64" s="99"/>
      <c r="J64" s="71"/>
      <c r="K64" s="99"/>
    </row>
    <row r="65" spans="1:18" x14ac:dyDescent="0.25">
      <c r="A65" s="232"/>
      <c r="B65" s="233"/>
      <c r="C65" s="250"/>
      <c r="D65" s="203" t="s">
        <v>17</v>
      </c>
      <c r="E65" s="203" t="s">
        <v>18</v>
      </c>
      <c r="F65" s="91"/>
      <c r="H65" s="71"/>
      <c r="I65" s="71"/>
      <c r="J65" s="98"/>
      <c r="M65" s="99"/>
      <c r="R65" s="98"/>
    </row>
    <row r="66" spans="1:18" x14ac:dyDescent="0.25">
      <c r="A66" s="234" t="s">
        <v>24</v>
      </c>
      <c r="B66" s="294"/>
      <c r="C66" s="235"/>
      <c r="D66" s="7">
        <f>1/12</f>
        <v>8.3333333333333329E-2</v>
      </c>
      <c r="E66" s="4">
        <f>E61*D66</f>
        <v>0</v>
      </c>
      <c r="F66" s="111"/>
      <c r="H66" s="78"/>
    </row>
    <row r="67" spans="1:18" x14ac:dyDescent="0.25">
      <c r="A67" s="227" t="s">
        <v>25</v>
      </c>
      <c r="B67" s="287"/>
      <c r="C67" s="228"/>
      <c r="D67" s="7">
        <v>0.33329999999999999</v>
      </c>
      <c r="E67" s="4">
        <f>(E61*D67)/12</f>
        <v>0</v>
      </c>
      <c r="F67" s="111"/>
      <c r="H67" s="78"/>
    </row>
    <row r="68" spans="1:18" x14ac:dyDescent="0.25">
      <c r="A68" s="229" t="s">
        <v>26</v>
      </c>
      <c r="B68" s="230"/>
      <c r="C68" s="230"/>
      <c r="D68" s="231"/>
      <c r="E68" s="5">
        <f>SUM(E66:E67)</f>
        <v>0</v>
      </c>
      <c r="F68" s="112"/>
      <c r="L68" s="98"/>
    </row>
    <row r="69" spans="1:18" x14ac:dyDescent="0.25">
      <c r="A69" s="8"/>
      <c r="B69" s="8"/>
      <c r="C69" s="8"/>
      <c r="D69" s="8"/>
      <c r="E69" s="8"/>
      <c r="F69" s="8"/>
    </row>
    <row r="70" spans="1:18" x14ac:dyDescent="0.25">
      <c r="A70" s="236" t="s">
        <v>27</v>
      </c>
      <c r="B70" s="237"/>
      <c r="C70" s="237"/>
      <c r="D70" s="237"/>
      <c r="E70" s="238"/>
      <c r="F70" s="100"/>
    </row>
    <row r="71" spans="1:18" x14ac:dyDescent="0.25">
      <c r="A71" s="222" t="s">
        <v>117</v>
      </c>
      <c r="B71" s="222"/>
      <c r="C71" s="9">
        <f>E61+E68</f>
        <v>0</v>
      </c>
      <c r="D71" s="203" t="s">
        <v>17</v>
      </c>
      <c r="E71" s="203" t="s">
        <v>18</v>
      </c>
      <c r="F71" s="91"/>
    </row>
    <row r="72" spans="1:18" x14ac:dyDescent="0.25">
      <c r="A72" s="227" t="s">
        <v>28</v>
      </c>
      <c r="B72" s="287"/>
      <c r="C72" s="228"/>
      <c r="D72" s="10">
        <v>0.2</v>
      </c>
      <c r="E72" s="11">
        <f>C71*D72</f>
        <v>0</v>
      </c>
      <c r="F72" s="113"/>
      <c r="H72" s="78"/>
    </row>
    <row r="73" spans="1:18" x14ac:dyDescent="0.25">
      <c r="A73" s="227" t="s">
        <v>29</v>
      </c>
      <c r="B73" s="287"/>
      <c r="C73" s="228"/>
      <c r="D73" s="10">
        <v>2.5000000000000001E-2</v>
      </c>
      <c r="E73" s="11"/>
      <c r="F73" s="113"/>
      <c r="H73" s="78"/>
    </row>
    <row r="74" spans="1:18" x14ac:dyDescent="0.25">
      <c r="A74" s="227" t="s">
        <v>30</v>
      </c>
      <c r="B74" s="287"/>
      <c r="C74" s="228"/>
      <c r="D74" s="10">
        <v>0.03</v>
      </c>
      <c r="E74" s="11"/>
      <c r="F74" s="113"/>
      <c r="H74" s="78"/>
    </row>
    <row r="75" spans="1:18" x14ac:dyDescent="0.25">
      <c r="A75" s="227" t="s">
        <v>31</v>
      </c>
      <c r="B75" s="287"/>
      <c r="C75" s="228"/>
      <c r="D75" s="10">
        <v>1.4999999999999999E-2</v>
      </c>
      <c r="E75" s="11"/>
      <c r="F75" s="113"/>
      <c r="H75" s="78"/>
    </row>
    <row r="76" spans="1:18" x14ac:dyDescent="0.25">
      <c r="A76" s="227" t="s">
        <v>32</v>
      </c>
      <c r="B76" s="287"/>
      <c r="C76" s="228"/>
      <c r="D76" s="12">
        <v>0.01</v>
      </c>
      <c r="E76" s="11"/>
      <c r="F76" s="113"/>
      <c r="H76" s="78"/>
    </row>
    <row r="77" spans="1:18" x14ac:dyDescent="0.25">
      <c r="A77" s="227" t="s">
        <v>33</v>
      </c>
      <c r="B77" s="287"/>
      <c r="C77" s="228"/>
      <c r="D77" s="12">
        <v>6.0000000000000001E-3</v>
      </c>
      <c r="E77" s="11"/>
      <c r="F77" s="113"/>
      <c r="H77" s="78"/>
    </row>
    <row r="78" spans="1:18" x14ac:dyDescent="0.25">
      <c r="A78" s="227" t="s">
        <v>34</v>
      </c>
      <c r="B78" s="287"/>
      <c r="C78" s="228"/>
      <c r="D78" s="12">
        <v>2E-3</v>
      </c>
      <c r="E78" s="11"/>
      <c r="F78" s="113"/>
      <c r="H78" s="78"/>
    </row>
    <row r="79" spans="1:18" x14ac:dyDescent="0.25">
      <c r="A79" s="229" t="s">
        <v>35</v>
      </c>
      <c r="B79" s="230"/>
      <c r="C79" s="231"/>
      <c r="D79" s="60">
        <f>SUM(D72:D78)</f>
        <v>0.28800000000000003</v>
      </c>
      <c r="E79" s="13">
        <f>SUM(E72:E78)</f>
        <v>0</v>
      </c>
      <c r="F79" s="114"/>
      <c r="H79" s="78"/>
    </row>
    <row r="80" spans="1:18" x14ac:dyDescent="0.25">
      <c r="A80" s="227" t="s">
        <v>36</v>
      </c>
      <c r="B80" s="287"/>
      <c r="C80" s="228"/>
      <c r="D80" s="12">
        <v>0.08</v>
      </c>
      <c r="E80" s="11">
        <f>C71*D80</f>
        <v>0</v>
      </c>
      <c r="F80" s="113"/>
      <c r="H80" s="78"/>
    </row>
    <row r="81" spans="1:8" x14ac:dyDescent="0.25">
      <c r="A81" s="229" t="s">
        <v>26</v>
      </c>
      <c r="B81" s="230"/>
      <c r="C81" s="231"/>
      <c r="D81" s="14">
        <f>SUM(D79:D80)</f>
        <v>0.36800000000000005</v>
      </c>
      <c r="E81" s="13">
        <f>SUM(E79:E80)</f>
        <v>0</v>
      </c>
      <c r="F81" s="114"/>
      <c r="H81" s="78"/>
    </row>
    <row r="82" spans="1:8" x14ac:dyDescent="0.25">
      <c r="A82" s="8"/>
      <c r="B82" s="8"/>
      <c r="C82" s="8"/>
      <c r="D82" s="8"/>
      <c r="E82" s="8"/>
      <c r="F82" s="8"/>
    </row>
    <row r="83" spans="1:8" x14ac:dyDescent="0.25">
      <c r="A83" s="236" t="s">
        <v>37</v>
      </c>
      <c r="B83" s="237"/>
      <c r="C83" s="237"/>
      <c r="D83" s="237"/>
      <c r="E83" s="238"/>
      <c r="F83" s="100"/>
    </row>
    <row r="84" spans="1:8" x14ac:dyDescent="0.25">
      <c r="A84" s="288"/>
      <c r="B84" s="289"/>
      <c r="C84" s="289"/>
      <c r="D84" s="290"/>
      <c r="E84" s="203" t="s">
        <v>18</v>
      </c>
      <c r="F84" s="91"/>
    </row>
    <row r="85" spans="1:8" x14ac:dyDescent="0.25">
      <c r="A85" s="227" t="s">
        <v>38</v>
      </c>
      <c r="B85" s="287"/>
      <c r="C85" s="287"/>
      <c r="D85" s="228"/>
      <c r="E85" s="15">
        <f>((D16*C16)*D50)-(E57*E18)*E16</f>
        <v>0</v>
      </c>
      <c r="F85" s="115"/>
      <c r="H85" s="78"/>
    </row>
    <row r="86" spans="1:8" x14ac:dyDescent="0.25">
      <c r="A86" s="227" t="s">
        <v>39</v>
      </c>
      <c r="B86" s="287"/>
      <c r="C86" s="287"/>
      <c r="D86" s="228"/>
      <c r="E86" s="15">
        <f>((C14*D14)*D50)-(((C14*D14)*D50)*E14)</f>
        <v>0</v>
      </c>
      <c r="F86" s="115"/>
      <c r="H86" s="78"/>
    </row>
    <row r="87" spans="1:8" x14ac:dyDescent="0.25">
      <c r="A87" s="227" t="s">
        <v>115</v>
      </c>
      <c r="B87" s="287"/>
      <c r="C87" s="287"/>
      <c r="D87" s="228"/>
      <c r="E87" s="15">
        <f>D19</f>
        <v>0</v>
      </c>
      <c r="F87" s="115"/>
    </row>
    <row r="88" spans="1:8" x14ac:dyDescent="0.25">
      <c r="A88" s="281" t="s">
        <v>40</v>
      </c>
      <c r="B88" s="282"/>
      <c r="C88" s="282"/>
      <c r="D88" s="283"/>
      <c r="E88" s="15"/>
      <c r="F88" s="115"/>
    </row>
    <row r="89" spans="1:8" x14ac:dyDescent="0.25">
      <c r="A89" s="227" t="s">
        <v>20</v>
      </c>
      <c r="B89" s="287"/>
      <c r="C89" s="287"/>
      <c r="D89" s="228"/>
      <c r="E89" s="15"/>
      <c r="F89" s="115"/>
    </row>
    <row r="90" spans="1:8" x14ac:dyDescent="0.25">
      <c r="A90" s="229" t="s">
        <v>26</v>
      </c>
      <c r="B90" s="230"/>
      <c r="C90" s="230"/>
      <c r="D90" s="231"/>
      <c r="E90" s="16">
        <f>SUM(E85:E89)</f>
        <v>0</v>
      </c>
      <c r="F90" s="18"/>
      <c r="H90" s="78"/>
    </row>
    <row r="91" spans="1:8" x14ac:dyDescent="0.25">
      <c r="A91" s="17"/>
      <c r="B91" s="17"/>
      <c r="C91" s="17"/>
      <c r="D91" s="17"/>
      <c r="E91" s="18"/>
      <c r="F91" s="18"/>
    </row>
    <row r="92" spans="1:8" x14ac:dyDescent="0.25">
      <c r="A92" s="232" t="s">
        <v>41</v>
      </c>
      <c r="B92" s="233"/>
      <c r="C92" s="233"/>
      <c r="D92" s="233"/>
      <c r="E92" s="250"/>
      <c r="F92" s="91"/>
    </row>
    <row r="93" spans="1:8" x14ac:dyDescent="0.25">
      <c r="A93" s="232"/>
      <c r="B93" s="233"/>
      <c r="C93" s="233"/>
      <c r="D93" s="250"/>
      <c r="E93" s="203" t="s">
        <v>18</v>
      </c>
      <c r="F93" s="91"/>
    </row>
    <row r="94" spans="1:8" x14ac:dyDescent="0.25">
      <c r="A94" s="239" t="s">
        <v>23</v>
      </c>
      <c r="B94" s="240"/>
      <c r="C94" s="240"/>
      <c r="D94" s="241"/>
      <c r="E94" s="19">
        <f>E68</f>
        <v>0</v>
      </c>
      <c r="F94" s="116"/>
    </row>
    <row r="95" spans="1:8" x14ac:dyDescent="0.25">
      <c r="A95" s="227" t="s">
        <v>42</v>
      </c>
      <c r="B95" s="287"/>
      <c r="C95" s="287"/>
      <c r="D95" s="228"/>
      <c r="E95" s="19">
        <f>E81</f>
        <v>0</v>
      </c>
      <c r="F95" s="116"/>
    </row>
    <row r="96" spans="1:8" x14ac:dyDescent="0.25">
      <c r="A96" s="239" t="s">
        <v>37</v>
      </c>
      <c r="B96" s="240"/>
      <c r="C96" s="240"/>
      <c r="D96" s="241"/>
      <c r="E96" s="19">
        <f>E90</f>
        <v>0</v>
      </c>
      <c r="F96" s="116"/>
    </row>
    <row r="97" spans="1:10" x14ac:dyDescent="0.25">
      <c r="A97" s="229" t="s">
        <v>43</v>
      </c>
      <c r="B97" s="230"/>
      <c r="C97" s="230"/>
      <c r="D97" s="231"/>
      <c r="E97" s="20">
        <f>SUM(E94:E96)</f>
        <v>0</v>
      </c>
      <c r="F97" s="63"/>
      <c r="G97" s="72"/>
      <c r="H97" s="72"/>
    </row>
    <row r="98" spans="1:10" x14ac:dyDescent="0.25">
      <c r="A98" s="8"/>
      <c r="B98" s="8"/>
      <c r="C98" s="8"/>
      <c r="D98" s="8"/>
      <c r="E98" s="8"/>
      <c r="F98" s="8"/>
    </row>
    <row r="99" spans="1:10" x14ac:dyDescent="0.25">
      <c r="A99" s="232" t="s">
        <v>44</v>
      </c>
      <c r="B99" s="233"/>
      <c r="C99" s="233"/>
      <c r="D99" s="233"/>
      <c r="E99" s="250"/>
      <c r="F99" s="91"/>
      <c r="H99" s="78"/>
    </row>
    <row r="100" spans="1:10" x14ac:dyDescent="0.25">
      <c r="A100" s="195"/>
      <c r="B100" s="196"/>
      <c r="C100" s="196"/>
      <c r="D100" s="196"/>
      <c r="E100" s="198"/>
      <c r="F100" s="91"/>
    </row>
    <row r="101" spans="1:10" ht="33.75" x14ac:dyDescent="0.5">
      <c r="A101" s="284" t="s">
        <v>45</v>
      </c>
      <c r="B101" s="285"/>
      <c r="C101" s="286"/>
      <c r="D101" s="82" t="s">
        <v>17</v>
      </c>
      <c r="E101" s="187" t="s">
        <v>18</v>
      </c>
      <c r="F101" s="117"/>
      <c r="H101" s="78"/>
      <c r="I101" s="81"/>
    </row>
    <row r="102" spans="1:10" x14ac:dyDescent="0.25">
      <c r="A102" s="281" t="s">
        <v>46</v>
      </c>
      <c r="B102" s="282"/>
      <c r="C102" s="283"/>
      <c r="D102" s="83"/>
      <c r="E102" s="160">
        <f>((E61+(E97-E79))/$D48)*$C24</f>
        <v>0</v>
      </c>
      <c r="F102" s="118"/>
      <c r="G102" s="72"/>
      <c r="H102" s="45"/>
      <c r="J102" s="78"/>
    </row>
    <row r="103" spans="1:10" x14ac:dyDescent="0.25">
      <c r="A103" s="266" t="s">
        <v>47</v>
      </c>
      <c r="B103" s="267"/>
      <c r="C103" s="268"/>
      <c r="D103" s="85">
        <v>0.08</v>
      </c>
      <c r="E103" s="84">
        <f>E102*D103</f>
        <v>0</v>
      </c>
      <c r="F103" s="118"/>
      <c r="H103" s="78"/>
      <c r="I103" s="55"/>
    </row>
    <row r="104" spans="1:10" x14ac:dyDescent="0.25">
      <c r="A104" s="266" t="s">
        <v>48</v>
      </c>
      <c r="B104" s="267"/>
      <c r="C104" s="268"/>
      <c r="D104" s="85">
        <v>0.5</v>
      </c>
      <c r="E104" s="84">
        <f>(((((E61+E68)/C22)*E22)*D103)*D104)*C24</f>
        <v>0</v>
      </c>
      <c r="F104" s="118"/>
      <c r="H104" s="78"/>
      <c r="J104" s="78"/>
    </row>
    <row r="105" spans="1:10" x14ac:dyDescent="0.25">
      <c r="A105" s="269" t="s">
        <v>49</v>
      </c>
      <c r="B105" s="270"/>
      <c r="C105" s="271"/>
      <c r="D105" s="85"/>
      <c r="E105" s="74">
        <f>SUM(E102:E104)</f>
        <v>0</v>
      </c>
      <c r="F105" s="119"/>
      <c r="H105" s="73"/>
      <c r="I105" s="55"/>
    </row>
    <row r="106" spans="1:10" s="49" customFormat="1" x14ac:dyDescent="0.25">
      <c r="A106" s="66"/>
      <c r="B106" s="66"/>
      <c r="C106" s="66"/>
      <c r="D106" s="67"/>
      <c r="E106" s="68"/>
      <c r="F106" s="68"/>
    </row>
    <row r="107" spans="1:10" x14ac:dyDescent="0.25">
      <c r="A107" s="284" t="s">
        <v>50</v>
      </c>
      <c r="B107" s="285"/>
      <c r="C107" s="286"/>
      <c r="D107" s="85"/>
      <c r="E107" s="84"/>
      <c r="F107" s="118"/>
    </row>
    <row r="108" spans="1:10" x14ac:dyDescent="0.25">
      <c r="A108" s="281" t="s">
        <v>51</v>
      </c>
      <c r="B108" s="282"/>
      <c r="C108" s="283"/>
      <c r="D108" s="83"/>
      <c r="E108" s="86">
        <f>((((E61+E97)/C22)*E22)/B22)*C25</f>
        <v>0</v>
      </c>
      <c r="F108" s="120"/>
      <c r="H108" s="78"/>
      <c r="I108" s="94"/>
    </row>
    <row r="109" spans="1:10" x14ac:dyDescent="0.25">
      <c r="A109" s="266" t="s">
        <v>52</v>
      </c>
      <c r="B109" s="267"/>
      <c r="C109" s="268"/>
      <c r="D109" s="87">
        <f>D81</f>
        <v>0.36800000000000005</v>
      </c>
      <c r="E109" s="84">
        <f>E108*D109</f>
        <v>0</v>
      </c>
      <c r="F109" s="118"/>
      <c r="H109" s="78"/>
    </row>
    <row r="110" spans="1:10" x14ac:dyDescent="0.25">
      <c r="A110" s="266" t="s">
        <v>53</v>
      </c>
      <c r="B110" s="267"/>
      <c r="C110" s="268"/>
      <c r="D110" s="83"/>
      <c r="E110" s="86">
        <f>(((((E61+E68)/C22)*E22)*D103)*D104)*C25</f>
        <v>0</v>
      </c>
      <c r="F110" s="88"/>
      <c r="H110" s="78"/>
    </row>
    <row r="111" spans="1:10" x14ac:dyDescent="0.25">
      <c r="A111" s="269" t="s">
        <v>54</v>
      </c>
      <c r="B111" s="270"/>
      <c r="C111" s="271"/>
      <c r="D111" s="83"/>
      <c r="E111" s="74">
        <f>SUM(E108:E110)</f>
        <v>0</v>
      </c>
      <c r="F111" s="119"/>
    </row>
    <row r="112" spans="1:10" x14ac:dyDescent="0.25">
      <c r="A112" s="66"/>
      <c r="B112" s="66"/>
      <c r="C112" s="66"/>
      <c r="D112" s="27"/>
      <c r="E112" s="68"/>
      <c r="F112" s="68"/>
    </row>
    <row r="113" spans="1:11" x14ac:dyDescent="0.25">
      <c r="A113" s="272" t="s">
        <v>55</v>
      </c>
      <c r="B113" s="273"/>
      <c r="C113" s="274"/>
      <c r="D113" s="3"/>
      <c r="E113" s="198" t="s">
        <v>18</v>
      </c>
      <c r="F113" s="91"/>
    </row>
    <row r="114" spans="1:11" ht="15.75" x14ac:dyDescent="0.25">
      <c r="A114" s="275" t="s">
        <v>95</v>
      </c>
      <c r="B114" s="276"/>
      <c r="C114" s="277"/>
      <c r="D114" s="3"/>
      <c r="E114" s="84">
        <f>-E68*C26</f>
        <v>0</v>
      </c>
      <c r="F114" s="121"/>
      <c r="H114" s="92"/>
    </row>
    <row r="115" spans="1:11" x14ac:dyDescent="0.25">
      <c r="A115" s="278" t="s">
        <v>56</v>
      </c>
      <c r="B115" s="279"/>
      <c r="C115" s="280"/>
      <c r="D115" s="24"/>
      <c r="E115" s="74">
        <f>SUM(E114)</f>
        <v>0</v>
      </c>
      <c r="F115" s="122"/>
      <c r="H115" s="78"/>
    </row>
    <row r="116" spans="1:11" x14ac:dyDescent="0.25">
      <c r="A116" s="201"/>
      <c r="B116" s="202"/>
      <c r="C116" s="209"/>
      <c r="D116" s="24"/>
      <c r="E116" s="25"/>
      <c r="F116" s="122"/>
    </row>
    <row r="117" spans="1:11" x14ac:dyDescent="0.25">
      <c r="A117" s="260" t="s">
        <v>114</v>
      </c>
      <c r="B117" s="261"/>
      <c r="C117" s="261"/>
      <c r="D117" s="262"/>
      <c r="E117" s="198" t="s">
        <v>18</v>
      </c>
      <c r="F117" s="91"/>
    </row>
    <row r="118" spans="1:11" x14ac:dyDescent="0.25">
      <c r="A118" s="239" t="s">
        <v>45</v>
      </c>
      <c r="B118" s="240"/>
      <c r="C118" s="240"/>
      <c r="D118" s="241"/>
      <c r="E118" s="74">
        <f>E105</f>
        <v>0</v>
      </c>
      <c r="F118" s="119"/>
    </row>
    <row r="119" spans="1:11" x14ac:dyDescent="0.25">
      <c r="A119" s="239" t="s">
        <v>50</v>
      </c>
      <c r="B119" s="240"/>
      <c r="C119" s="240"/>
      <c r="D119" s="241"/>
      <c r="E119" s="74">
        <f>E111</f>
        <v>0</v>
      </c>
      <c r="F119" s="119"/>
    </row>
    <row r="120" spans="1:11" x14ac:dyDescent="0.25">
      <c r="A120" s="263" t="s">
        <v>55</v>
      </c>
      <c r="B120" s="264"/>
      <c r="C120" s="264"/>
      <c r="D120" s="265"/>
      <c r="E120" s="74">
        <f>E115</f>
        <v>0</v>
      </c>
      <c r="F120" s="122"/>
    </row>
    <row r="121" spans="1:11" x14ac:dyDescent="0.25">
      <c r="A121" s="229" t="s">
        <v>57</v>
      </c>
      <c r="B121" s="230"/>
      <c r="C121" s="231"/>
      <c r="D121" s="3"/>
      <c r="E121" s="22">
        <f>SUM(E118:E120)</f>
        <v>0</v>
      </c>
      <c r="F121" s="68"/>
    </row>
    <row r="122" spans="1:11" x14ac:dyDescent="0.25">
      <c r="A122" s="8"/>
      <c r="B122" s="8"/>
      <c r="C122" s="8"/>
      <c r="D122" s="8"/>
      <c r="E122" s="8"/>
      <c r="F122" s="8"/>
    </row>
    <row r="123" spans="1:11" x14ac:dyDescent="0.25">
      <c r="A123" s="232" t="s">
        <v>58</v>
      </c>
      <c r="B123" s="233"/>
      <c r="C123" s="233"/>
      <c r="D123" s="233"/>
      <c r="E123" s="250"/>
      <c r="F123" s="91"/>
    </row>
    <row r="124" spans="1:11" x14ac:dyDescent="0.25">
      <c r="A124" s="236" t="s">
        <v>118</v>
      </c>
      <c r="B124" s="237"/>
      <c r="C124" s="237"/>
      <c r="D124" s="237"/>
      <c r="E124" s="237"/>
      <c r="F124" s="215"/>
      <c r="G124" s="49"/>
      <c r="H124" s="100"/>
    </row>
    <row r="125" spans="1:11" x14ac:dyDescent="0.25">
      <c r="A125" s="252" t="s">
        <v>132</v>
      </c>
      <c r="B125" s="253"/>
      <c r="C125" s="253"/>
      <c r="D125" s="253"/>
      <c r="E125" s="253"/>
      <c r="F125" s="254"/>
      <c r="G125" s="254"/>
      <c r="H125" s="17"/>
      <c r="J125" s="78"/>
      <c r="K125" s="72"/>
    </row>
    <row r="126" spans="1:11" ht="15" customHeight="1" x14ac:dyDescent="0.25">
      <c r="A126" s="200" t="s">
        <v>7</v>
      </c>
      <c r="B126" s="255" t="s">
        <v>90</v>
      </c>
      <c r="C126" s="255" t="s">
        <v>91</v>
      </c>
      <c r="D126" s="256" t="s">
        <v>92</v>
      </c>
      <c r="E126" s="257"/>
      <c r="F126" s="258" t="s">
        <v>131</v>
      </c>
      <c r="G126" s="258"/>
      <c r="H126" s="259"/>
      <c r="I126" s="78"/>
      <c r="K126" s="78"/>
    </row>
    <row r="127" spans="1:11" ht="24.75" x14ac:dyDescent="0.25">
      <c r="A127" s="172">
        <f>(E61+E97+E105)/D50</f>
        <v>0</v>
      </c>
      <c r="B127" s="255"/>
      <c r="C127" s="255"/>
      <c r="D127" s="200" t="s">
        <v>93</v>
      </c>
      <c r="E127" s="200" t="s">
        <v>94</v>
      </c>
      <c r="F127" s="200" t="s">
        <v>93</v>
      </c>
      <c r="G127" s="200" t="s">
        <v>94</v>
      </c>
      <c r="H127" s="165" t="s">
        <v>9</v>
      </c>
      <c r="I127" s="78"/>
      <c r="K127" s="45"/>
    </row>
    <row r="128" spans="1:11" x14ac:dyDescent="0.25">
      <c r="A128" s="167" t="s">
        <v>59</v>
      </c>
      <c r="B128" s="168">
        <v>1</v>
      </c>
      <c r="C128" s="166">
        <v>0</v>
      </c>
      <c r="D128" s="162">
        <v>0.69040000000000001</v>
      </c>
      <c r="E128" s="169">
        <f>(B128*C128)*D128</f>
        <v>0</v>
      </c>
      <c r="F128" s="162">
        <v>0.5</v>
      </c>
      <c r="G128" s="171">
        <f>(B128*C128)*F128</f>
        <v>0</v>
      </c>
      <c r="H128" s="163">
        <f>(A127*G128)/12</f>
        <v>0</v>
      </c>
      <c r="I128" s="78"/>
      <c r="K128" s="89"/>
    </row>
    <row r="129" spans="1:10" ht="15" customHeight="1" x14ac:dyDescent="0.25">
      <c r="A129" s="170" t="s">
        <v>60</v>
      </c>
      <c r="B129" s="168">
        <v>1</v>
      </c>
      <c r="C129" s="166">
        <v>1</v>
      </c>
      <c r="D129" s="162">
        <v>1</v>
      </c>
      <c r="E129" s="169">
        <f t="shared" ref="E129:E139" si="0">(B129*C129)*D129</f>
        <v>1</v>
      </c>
      <c r="F129" s="162">
        <v>1</v>
      </c>
      <c r="G129" s="171">
        <f>(B129*C129)*F129</f>
        <v>1</v>
      </c>
      <c r="H129" s="163">
        <f>(A127*G129)/12</f>
        <v>0</v>
      </c>
      <c r="I129" s="78"/>
    </row>
    <row r="130" spans="1:10" x14ac:dyDescent="0.25">
      <c r="A130" s="170" t="s">
        <v>61</v>
      </c>
      <c r="B130" s="166">
        <v>0.16420000000000001</v>
      </c>
      <c r="C130" s="166">
        <v>15</v>
      </c>
      <c r="D130" s="162">
        <v>0.69040000000000001</v>
      </c>
      <c r="E130" s="169">
        <f t="shared" si="0"/>
        <v>1.7004552000000002</v>
      </c>
      <c r="F130" s="162">
        <v>0.5</v>
      </c>
      <c r="G130" s="171">
        <f t="shared" ref="G130:G139" si="1">(B130*C130)*F130</f>
        <v>1.2315</v>
      </c>
      <c r="H130" s="163">
        <f>(A127*G130)/12</f>
        <v>0</v>
      </c>
      <c r="I130" s="78"/>
    </row>
    <row r="131" spans="1:10" x14ac:dyDescent="0.25">
      <c r="A131" s="170" t="s">
        <v>62</v>
      </c>
      <c r="B131" s="168">
        <v>1</v>
      </c>
      <c r="C131" s="166">
        <v>5</v>
      </c>
      <c r="D131" s="162">
        <v>0.69040000000000001</v>
      </c>
      <c r="E131" s="169">
        <f t="shared" si="0"/>
        <v>3.452</v>
      </c>
      <c r="F131" s="162">
        <v>0.5</v>
      </c>
      <c r="G131" s="171">
        <f t="shared" si="1"/>
        <v>2.5</v>
      </c>
      <c r="H131" s="163">
        <f>(A127*G131)/12</f>
        <v>0</v>
      </c>
      <c r="I131" s="78"/>
    </row>
    <row r="132" spans="1:10" x14ac:dyDescent="0.25">
      <c r="A132" s="170" t="s">
        <v>63</v>
      </c>
      <c r="B132" s="166">
        <v>0.15310000000000001</v>
      </c>
      <c r="C132" s="166">
        <v>2</v>
      </c>
      <c r="D132" s="162">
        <v>1</v>
      </c>
      <c r="E132" s="169">
        <f t="shared" si="0"/>
        <v>0.30620000000000003</v>
      </c>
      <c r="F132" s="162">
        <v>1</v>
      </c>
      <c r="G132" s="171">
        <f t="shared" si="1"/>
        <v>0.30620000000000003</v>
      </c>
      <c r="H132" s="163">
        <f>(A127*G132)/12</f>
        <v>0</v>
      </c>
      <c r="I132" s="78"/>
    </row>
    <row r="133" spans="1:10" x14ac:dyDescent="0.25">
      <c r="A133" s="170" t="s">
        <v>64</v>
      </c>
      <c r="B133" s="166">
        <v>3.0099999999999998E-2</v>
      </c>
      <c r="C133" s="166">
        <v>2</v>
      </c>
      <c r="D133" s="162">
        <v>0.69040000000000001</v>
      </c>
      <c r="E133" s="169">
        <f t="shared" si="0"/>
        <v>4.1562080000000001E-2</v>
      </c>
      <c r="F133" s="162">
        <v>0.5</v>
      </c>
      <c r="G133" s="171">
        <f t="shared" si="1"/>
        <v>3.0099999999999998E-2</v>
      </c>
      <c r="H133" s="163">
        <f>(A127*G133)/12</f>
        <v>0</v>
      </c>
      <c r="I133" s="78"/>
    </row>
    <row r="134" spans="1:10" x14ac:dyDescent="0.25">
      <c r="A134" s="170" t="s">
        <v>65</v>
      </c>
      <c r="B134" s="166">
        <v>1.6299999999999999E-2</v>
      </c>
      <c r="C134" s="166">
        <v>3</v>
      </c>
      <c r="D134" s="162">
        <v>1</v>
      </c>
      <c r="E134" s="169">
        <f t="shared" si="0"/>
        <v>4.8899999999999999E-2</v>
      </c>
      <c r="F134" s="162">
        <v>0.5</v>
      </c>
      <c r="G134" s="171">
        <f t="shared" si="1"/>
        <v>2.445E-2</v>
      </c>
      <c r="H134" s="163">
        <f>(A127*G134)/12</f>
        <v>0</v>
      </c>
      <c r="I134" s="78"/>
    </row>
    <row r="135" spans="1:10" x14ac:dyDescent="0.25">
      <c r="A135" s="170" t="s">
        <v>66</v>
      </c>
      <c r="B135" s="168">
        <v>0.02</v>
      </c>
      <c r="C135" s="166">
        <v>1</v>
      </c>
      <c r="D135" s="162">
        <v>1</v>
      </c>
      <c r="E135" s="169">
        <f t="shared" si="0"/>
        <v>0.02</v>
      </c>
      <c r="F135" s="162">
        <v>1</v>
      </c>
      <c r="G135" s="171">
        <f t="shared" si="1"/>
        <v>0.02</v>
      </c>
      <c r="H135" s="163">
        <f>(A127*G135)/12</f>
        <v>0</v>
      </c>
      <c r="I135" s="78"/>
    </row>
    <row r="136" spans="1:10" x14ac:dyDescent="0.25">
      <c r="A136" s="170" t="s">
        <v>67</v>
      </c>
      <c r="B136" s="168">
        <v>4.0000000000000001E-3</v>
      </c>
      <c r="C136" s="166">
        <v>1</v>
      </c>
      <c r="D136" s="162">
        <v>1</v>
      </c>
      <c r="E136" s="169">
        <f t="shared" si="0"/>
        <v>4.0000000000000001E-3</v>
      </c>
      <c r="F136" s="162">
        <v>1</v>
      </c>
      <c r="G136" s="171">
        <f t="shared" si="1"/>
        <v>4.0000000000000001E-3</v>
      </c>
      <c r="H136" s="163">
        <f>(A127*G136)/12</f>
        <v>0</v>
      </c>
      <c r="I136" s="78"/>
    </row>
    <row r="137" spans="1:10" x14ac:dyDescent="0.25">
      <c r="A137" s="170" t="s">
        <v>68</v>
      </c>
      <c r="B137" s="168">
        <v>4.2000000000000003E-2</v>
      </c>
      <c r="C137" s="166">
        <v>20</v>
      </c>
      <c r="D137" s="162">
        <v>0.69040000000000001</v>
      </c>
      <c r="E137" s="169">
        <f t="shared" si="0"/>
        <v>0.57993600000000012</v>
      </c>
      <c r="F137" s="162">
        <v>0.5</v>
      </c>
      <c r="G137" s="171">
        <f t="shared" si="1"/>
        <v>0.42000000000000004</v>
      </c>
      <c r="H137" s="163">
        <f>(A127*G137)/12</f>
        <v>0</v>
      </c>
      <c r="I137" s="78"/>
    </row>
    <row r="138" spans="1:10" x14ac:dyDescent="0.25">
      <c r="A138" s="170" t="s">
        <v>69</v>
      </c>
      <c r="B138" s="166">
        <v>3.8E-3</v>
      </c>
      <c r="C138" s="166">
        <v>180</v>
      </c>
      <c r="D138" s="162">
        <v>0.69040000000000001</v>
      </c>
      <c r="E138" s="169">
        <f t="shared" si="0"/>
        <v>0.47223360000000003</v>
      </c>
      <c r="F138" s="162">
        <v>0.5</v>
      </c>
      <c r="G138" s="171">
        <f t="shared" si="1"/>
        <v>0.34200000000000003</v>
      </c>
      <c r="H138" s="163">
        <f>(A127*G138)/12</f>
        <v>0</v>
      </c>
      <c r="J138" s="48"/>
    </row>
    <row r="139" spans="1:10" x14ac:dyDescent="0.25">
      <c r="A139" s="170" t="s">
        <v>70</v>
      </c>
      <c r="B139" s="166">
        <v>2.9999999999999997E-4</v>
      </c>
      <c r="C139" s="166">
        <v>6</v>
      </c>
      <c r="D139" s="162">
        <v>1</v>
      </c>
      <c r="E139" s="169">
        <f t="shared" si="0"/>
        <v>1.8E-3</v>
      </c>
      <c r="F139" s="162">
        <v>1</v>
      </c>
      <c r="G139" s="171">
        <f t="shared" si="1"/>
        <v>1.8E-3</v>
      </c>
      <c r="H139" s="163">
        <f>(A127*G139)/12</f>
        <v>0</v>
      </c>
    </row>
    <row r="140" spans="1:10" x14ac:dyDescent="0.25">
      <c r="A140" s="249" t="s">
        <v>26</v>
      </c>
      <c r="B140" s="249"/>
      <c r="C140" s="249"/>
      <c r="D140" s="249"/>
      <c r="E140" s="165">
        <f>SUM(E128:E139)</f>
        <v>7.6270868800000002</v>
      </c>
      <c r="F140" s="164"/>
      <c r="G140" s="173">
        <f>SUM(G128:G139)</f>
        <v>5.8800499999999998</v>
      </c>
      <c r="H140" s="175">
        <f>SUM(H128:H139)</f>
        <v>0</v>
      </c>
    </row>
    <row r="141" spans="1:10" x14ac:dyDescent="0.25">
      <c r="A141" s="232" t="s">
        <v>71</v>
      </c>
      <c r="B141" s="233"/>
      <c r="C141" s="233"/>
      <c r="D141" s="233"/>
      <c r="E141" s="250"/>
      <c r="F141" s="91"/>
    </row>
    <row r="142" spans="1:10" x14ac:dyDescent="0.25">
      <c r="A142" s="236" t="s">
        <v>119</v>
      </c>
      <c r="B142" s="237"/>
      <c r="C142" s="237"/>
      <c r="D142" s="238"/>
      <c r="E142" s="3"/>
      <c r="F142" s="27"/>
      <c r="I142" s="49"/>
    </row>
    <row r="143" spans="1:10" x14ac:dyDescent="0.25">
      <c r="A143" s="51" t="s">
        <v>72</v>
      </c>
      <c r="B143" s="51" t="s">
        <v>96</v>
      </c>
      <c r="C143" s="208" t="s">
        <v>9</v>
      </c>
      <c r="D143" s="208" t="s">
        <v>73</v>
      </c>
      <c r="E143" s="203" t="s">
        <v>18</v>
      </c>
      <c r="F143" s="91"/>
      <c r="I143" s="49"/>
    </row>
    <row r="144" spans="1:10" ht="81.75" customHeight="1" x14ac:dyDescent="0.25">
      <c r="A144" s="52" t="s">
        <v>133</v>
      </c>
      <c r="B144" s="53"/>
      <c r="C144" s="56"/>
      <c r="D144" s="57">
        <f>C144*B144</f>
        <v>0</v>
      </c>
      <c r="E144" s="26">
        <f>D144/12</f>
        <v>0</v>
      </c>
      <c r="F144" s="69"/>
      <c r="I144" s="54"/>
    </row>
    <row r="145" spans="1:9" ht="95.25" customHeight="1" x14ac:dyDescent="0.25">
      <c r="A145" s="52" t="s">
        <v>134</v>
      </c>
      <c r="B145" s="53"/>
      <c r="C145" s="56"/>
      <c r="D145" s="57">
        <f>C145*B145</f>
        <v>0</v>
      </c>
      <c r="E145" s="26">
        <f>D145/12</f>
        <v>0</v>
      </c>
      <c r="F145" s="69"/>
      <c r="I145" s="54"/>
    </row>
    <row r="146" spans="1:9" x14ac:dyDescent="0.25">
      <c r="A146" s="251" t="s">
        <v>79</v>
      </c>
      <c r="B146" s="251"/>
      <c r="C146" s="251"/>
      <c r="D146" s="251"/>
      <c r="E146" s="20">
        <f>SUM(E144:E145)</f>
        <v>0</v>
      </c>
      <c r="F146" s="63"/>
      <c r="I146" s="50"/>
    </row>
    <row r="147" spans="1:9" x14ac:dyDescent="0.25">
      <c r="A147" s="17"/>
      <c r="B147" s="17"/>
      <c r="C147" s="17"/>
      <c r="D147" s="17"/>
      <c r="E147" s="63"/>
      <c r="F147" s="63"/>
      <c r="I147" s="50"/>
    </row>
    <row r="148" spans="1:9" x14ac:dyDescent="0.25">
      <c r="A148" s="17"/>
      <c r="B148" s="17"/>
      <c r="C148" s="17"/>
      <c r="D148" s="17"/>
      <c r="E148" s="27"/>
      <c r="F148" s="27"/>
    </row>
    <row r="149" spans="1:9" x14ac:dyDescent="0.25">
      <c r="A149" s="232" t="s">
        <v>109</v>
      </c>
      <c r="B149" s="233"/>
      <c r="C149" s="233"/>
      <c r="D149" s="250"/>
      <c r="E149" s="203" t="s">
        <v>18</v>
      </c>
      <c r="F149" s="91"/>
    </row>
    <row r="150" spans="1:9" x14ac:dyDescent="0.25">
      <c r="A150" s="239" t="s">
        <v>74</v>
      </c>
      <c r="B150" s="240"/>
      <c r="C150" s="240"/>
      <c r="D150" s="241"/>
      <c r="E150" s="26">
        <f>E61</f>
        <v>0</v>
      </c>
      <c r="F150" s="69"/>
    </row>
    <row r="151" spans="1:9" x14ac:dyDescent="0.25">
      <c r="A151" s="239" t="s">
        <v>75</v>
      </c>
      <c r="B151" s="240"/>
      <c r="C151" s="240"/>
      <c r="D151" s="241"/>
      <c r="E151" s="26">
        <f>E97</f>
        <v>0</v>
      </c>
      <c r="F151" s="69"/>
    </row>
    <row r="152" spans="1:9" x14ac:dyDescent="0.25">
      <c r="A152" s="239" t="s">
        <v>76</v>
      </c>
      <c r="B152" s="240"/>
      <c r="C152" s="240"/>
      <c r="D152" s="241"/>
      <c r="E152" s="26">
        <f>E121</f>
        <v>0</v>
      </c>
      <c r="F152" s="69"/>
    </row>
    <row r="153" spans="1:9" x14ac:dyDescent="0.25">
      <c r="A153" s="239" t="s">
        <v>77</v>
      </c>
      <c r="B153" s="240"/>
      <c r="C153" s="240"/>
      <c r="D153" s="241"/>
      <c r="E153" s="26">
        <f>H140</f>
        <v>0</v>
      </c>
      <c r="F153" s="69"/>
    </row>
    <row r="154" spans="1:9" x14ac:dyDescent="0.25">
      <c r="A154" s="242" t="s">
        <v>78</v>
      </c>
      <c r="B154" s="243"/>
      <c r="C154" s="243"/>
      <c r="D154" s="244"/>
      <c r="E154" s="26">
        <f>E146</f>
        <v>0</v>
      </c>
      <c r="F154" s="69"/>
    </row>
    <row r="155" spans="1:9" x14ac:dyDescent="0.25">
      <c r="A155" s="245" t="s">
        <v>79</v>
      </c>
      <c r="B155" s="246"/>
      <c r="C155" s="246"/>
      <c r="D155" s="247"/>
      <c r="E155" s="20">
        <f>SUM(E150:E154)</f>
        <v>0</v>
      </c>
      <c r="F155" s="63"/>
    </row>
    <row r="157" spans="1:9" x14ac:dyDescent="0.25">
      <c r="A157" s="248" t="s">
        <v>121</v>
      </c>
      <c r="B157" s="248"/>
      <c r="C157" s="248"/>
      <c r="D157" s="248"/>
      <c r="E157" s="248"/>
      <c r="F157" s="93"/>
    </row>
    <row r="158" spans="1:9" x14ac:dyDescent="0.25">
      <c r="A158" s="234"/>
      <c r="B158" s="235"/>
      <c r="C158" s="203" t="s">
        <v>101</v>
      </c>
      <c r="D158" s="203" t="s">
        <v>102</v>
      </c>
      <c r="E158" s="203" t="s">
        <v>18</v>
      </c>
      <c r="F158" s="91"/>
    </row>
    <row r="159" spans="1:9" x14ac:dyDescent="0.25">
      <c r="A159" s="227" t="s">
        <v>103</v>
      </c>
      <c r="B159" s="228"/>
      <c r="C159" s="59">
        <f>E155</f>
        <v>0</v>
      </c>
      <c r="D159" s="10">
        <v>0.03</v>
      </c>
      <c r="E159" s="59">
        <f>C159*D159</f>
        <v>0</v>
      </c>
      <c r="F159" s="123"/>
    </row>
    <row r="160" spans="1:9" x14ac:dyDescent="0.25">
      <c r="A160" s="227" t="s">
        <v>97</v>
      </c>
      <c r="B160" s="228"/>
      <c r="C160" s="59">
        <f>E155+E159</f>
        <v>0</v>
      </c>
      <c r="D160" s="10">
        <v>3.7900000000000003E-2</v>
      </c>
      <c r="E160" s="59">
        <f>C160*D160</f>
        <v>0</v>
      </c>
      <c r="F160" s="123"/>
    </row>
    <row r="161" spans="1:8" x14ac:dyDescent="0.25">
      <c r="A161" s="185"/>
      <c r="B161" s="147"/>
      <c r="C161" s="147"/>
      <c r="D161" s="147"/>
      <c r="E161" s="148"/>
      <c r="F161" s="123"/>
    </row>
    <row r="162" spans="1:8" x14ac:dyDescent="0.25">
      <c r="A162" s="236" t="s">
        <v>104</v>
      </c>
      <c r="B162" s="237"/>
      <c r="C162" s="237"/>
      <c r="D162" s="237"/>
      <c r="E162" s="238"/>
      <c r="F162" s="100"/>
    </row>
    <row r="163" spans="1:8" x14ac:dyDescent="0.25">
      <c r="A163" s="227" t="s">
        <v>98</v>
      </c>
      <c r="B163" s="228"/>
      <c r="C163" s="26">
        <f>(C160+E160)/((100-6.94)/100)</f>
        <v>0</v>
      </c>
      <c r="D163" s="10">
        <v>6.4999999999999997E-3</v>
      </c>
      <c r="E163" s="21">
        <f>C163*D163</f>
        <v>0</v>
      </c>
      <c r="F163" s="124"/>
    </row>
    <row r="164" spans="1:8" x14ac:dyDescent="0.25">
      <c r="A164" s="227" t="s">
        <v>99</v>
      </c>
      <c r="B164" s="228"/>
      <c r="C164" s="26">
        <f>(C160+E160)/((100-6.94)/100)</f>
        <v>0</v>
      </c>
      <c r="D164" s="10">
        <v>0.03</v>
      </c>
      <c r="E164" s="21">
        <f>C164*D164</f>
        <v>0</v>
      </c>
      <c r="F164" s="124"/>
    </row>
    <row r="165" spans="1:8" x14ac:dyDescent="0.25">
      <c r="A165" s="227" t="s">
        <v>100</v>
      </c>
      <c r="B165" s="228"/>
      <c r="C165" s="26">
        <f>(C160+E160)/((100-6.94)/100)</f>
        <v>0</v>
      </c>
      <c r="D165" s="10">
        <v>0.03</v>
      </c>
      <c r="E165" s="21">
        <f>C165*D165</f>
        <v>0</v>
      </c>
      <c r="F165" s="124"/>
    </row>
    <row r="166" spans="1:8" x14ac:dyDescent="0.25">
      <c r="A166" s="229" t="s">
        <v>105</v>
      </c>
      <c r="B166" s="230"/>
      <c r="C166" s="231"/>
      <c r="D166" s="60">
        <f>SUM(D163:D165)</f>
        <v>6.6500000000000004E-2</v>
      </c>
      <c r="E166" s="20">
        <f>SUM(E163:E165)</f>
        <v>0</v>
      </c>
      <c r="F166" s="63"/>
    </row>
    <row r="167" spans="1:8" x14ac:dyDescent="0.25">
      <c r="A167" s="229" t="s">
        <v>106</v>
      </c>
      <c r="B167" s="230"/>
      <c r="C167" s="230"/>
      <c r="D167" s="90">
        <f>D159+D160+D166</f>
        <v>0.13440000000000002</v>
      </c>
      <c r="E167" s="61">
        <f>E159+E160+E166</f>
        <v>0</v>
      </c>
      <c r="F167" s="125"/>
    </row>
    <row r="169" spans="1:8" x14ac:dyDescent="0.25">
      <c r="A169" s="232" t="s">
        <v>110</v>
      </c>
      <c r="B169" s="233"/>
      <c r="C169" s="233"/>
      <c r="D169" s="233"/>
      <c r="E169" s="198" t="s">
        <v>18</v>
      </c>
      <c r="F169" s="91"/>
    </row>
    <row r="170" spans="1:8" x14ac:dyDescent="0.25">
      <c r="A170" s="220" t="s">
        <v>74</v>
      </c>
      <c r="B170" s="220"/>
      <c r="C170" s="220"/>
      <c r="D170" s="220"/>
      <c r="E170" s="26">
        <f>E61</f>
        <v>0</v>
      </c>
      <c r="F170" s="69"/>
    </row>
    <row r="171" spans="1:8" x14ac:dyDescent="0.25">
      <c r="A171" s="220" t="s">
        <v>75</v>
      </c>
      <c r="B171" s="220"/>
      <c r="C171" s="220"/>
      <c r="D171" s="220"/>
      <c r="E171" s="26">
        <f>E97</f>
        <v>0</v>
      </c>
      <c r="F171" s="69"/>
    </row>
    <row r="172" spans="1:8" x14ac:dyDescent="0.25">
      <c r="A172" s="220" t="s">
        <v>76</v>
      </c>
      <c r="B172" s="220"/>
      <c r="C172" s="220"/>
      <c r="D172" s="220"/>
      <c r="E172" s="26">
        <f>E121</f>
        <v>0</v>
      </c>
      <c r="F172" s="69"/>
    </row>
    <row r="173" spans="1:8" x14ac:dyDescent="0.25">
      <c r="A173" s="220" t="s">
        <v>77</v>
      </c>
      <c r="B173" s="220"/>
      <c r="C173" s="220"/>
      <c r="D173" s="220"/>
      <c r="E173" s="75">
        <f>E153</f>
        <v>0</v>
      </c>
      <c r="F173" s="126"/>
    </row>
    <row r="174" spans="1:8" x14ac:dyDescent="0.25">
      <c r="A174" s="221" t="s">
        <v>78</v>
      </c>
      <c r="B174" s="221"/>
      <c r="C174" s="221"/>
      <c r="D174" s="221"/>
      <c r="E174" s="26">
        <f>E154</f>
        <v>0</v>
      </c>
      <c r="F174" s="69"/>
    </row>
    <row r="175" spans="1:8" x14ac:dyDescent="0.25">
      <c r="A175" s="222" t="s">
        <v>107</v>
      </c>
      <c r="B175" s="222"/>
      <c r="C175" s="222"/>
      <c r="D175" s="222"/>
      <c r="E175" s="62">
        <f>E167</f>
        <v>0</v>
      </c>
      <c r="F175" s="127"/>
    </row>
    <row r="176" spans="1:8" s="130" customFormat="1" x14ac:dyDescent="0.25">
      <c r="A176" s="223" t="s">
        <v>135</v>
      </c>
      <c r="B176" s="224"/>
      <c r="C176" s="224"/>
      <c r="D176" s="225"/>
      <c r="E176" s="214">
        <f>SUM(E170:E175)</f>
        <v>0</v>
      </c>
      <c r="F176" s="129"/>
      <c r="H176" s="131"/>
    </row>
    <row r="177" spans="1:8" s="130" customFormat="1" x14ac:dyDescent="0.25">
      <c r="A177" s="190"/>
      <c r="B177" s="191"/>
      <c r="C177" s="191"/>
      <c r="D177" s="191"/>
      <c r="E177" s="129"/>
      <c r="F177" s="129"/>
      <c r="H177" s="131"/>
    </row>
    <row r="178" spans="1:8" s="130" customFormat="1" ht="25.5" x14ac:dyDescent="0.25">
      <c r="A178" s="226" t="s">
        <v>137</v>
      </c>
      <c r="B178" s="226"/>
      <c r="C178" s="188" t="s">
        <v>138</v>
      </c>
      <c r="D178" s="197" t="s">
        <v>144</v>
      </c>
      <c r="E178" s="197" t="s">
        <v>139</v>
      </c>
      <c r="F178" s="197" t="s">
        <v>140</v>
      </c>
      <c r="H178" s="131"/>
    </row>
    <row r="179" spans="1:8" s="130" customFormat="1" x14ac:dyDescent="0.25">
      <c r="A179" s="218" t="s">
        <v>143</v>
      </c>
      <c r="B179" s="219"/>
      <c r="C179" s="188">
        <v>1</v>
      </c>
      <c r="D179" s="212">
        <f>E179/5</f>
        <v>0</v>
      </c>
      <c r="E179" s="210">
        <f>E176</f>
        <v>0</v>
      </c>
      <c r="F179" s="192">
        <f>E179*12</f>
        <v>0</v>
      </c>
      <c r="H179" s="131"/>
    </row>
    <row r="180" spans="1:8" s="130" customFormat="1" x14ac:dyDescent="0.25">
      <c r="A180" s="193"/>
      <c r="B180" s="194"/>
      <c r="C180" s="194"/>
      <c r="D180" s="194"/>
      <c r="E180" s="129"/>
      <c r="F180" s="129"/>
      <c r="H180" s="131"/>
    </row>
    <row r="181" spans="1:8" s="130" customFormat="1" x14ac:dyDescent="0.25">
      <c r="A181" s="193"/>
      <c r="B181" s="194"/>
      <c r="C181" s="194"/>
      <c r="D181" s="194"/>
      <c r="E181" s="129"/>
      <c r="F181" s="129"/>
      <c r="H181" s="131"/>
    </row>
    <row r="182" spans="1:8" s="130" customFormat="1" x14ac:dyDescent="0.25">
      <c r="A182" s="193"/>
      <c r="B182" s="194"/>
      <c r="C182" s="194"/>
      <c r="D182" s="194"/>
      <c r="E182" s="129"/>
      <c r="F182" s="129"/>
      <c r="H182" s="131"/>
    </row>
    <row r="183" spans="1:8" s="130" customFormat="1" x14ac:dyDescent="0.25">
      <c r="A183" s="193"/>
      <c r="B183" s="194"/>
      <c r="C183" s="194"/>
      <c r="D183" s="194"/>
      <c r="E183" s="129"/>
      <c r="F183" s="129"/>
      <c r="H183" s="131"/>
    </row>
    <row r="184" spans="1:8" x14ac:dyDescent="0.25">
      <c r="A184" s="193"/>
      <c r="B184" s="194"/>
      <c r="C184" s="194"/>
      <c r="D184" s="194"/>
      <c r="E184" s="129"/>
      <c r="F184" s="129"/>
      <c r="H184" s="71"/>
    </row>
  </sheetData>
  <mergeCells count="133">
    <mergeCell ref="A6:B6"/>
    <mergeCell ref="C6:E6"/>
    <mergeCell ref="A7:B7"/>
    <mergeCell ref="C7:E7"/>
    <mergeCell ref="A8:B8"/>
    <mergeCell ref="C8:E8"/>
    <mergeCell ref="A1:E1"/>
    <mergeCell ref="A2:E2"/>
    <mergeCell ref="B3:D3"/>
    <mergeCell ref="A4:E4"/>
    <mergeCell ref="A5:B5"/>
    <mergeCell ref="C5:E5"/>
    <mergeCell ref="A13:B13"/>
    <mergeCell ref="A14:B14"/>
    <mergeCell ref="A15:B15"/>
    <mergeCell ref="A16:B16"/>
    <mergeCell ref="A19:B19"/>
    <mergeCell ref="A21:B21"/>
    <mergeCell ref="A9:B9"/>
    <mergeCell ref="C9:E9"/>
    <mergeCell ref="A10:B10"/>
    <mergeCell ref="C10:E10"/>
    <mergeCell ref="C11:E11"/>
    <mergeCell ref="A44:D44"/>
    <mergeCell ref="A46:C46"/>
    <mergeCell ref="A47:C47"/>
    <mergeCell ref="A48:C48"/>
    <mergeCell ref="A49:C49"/>
    <mergeCell ref="A50:C50"/>
    <mergeCell ref="A23:C23"/>
    <mergeCell ref="A26:B26"/>
    <mergeCell ref="A29:E29"/>
    <mergeCell ref="A30:A31"/>
    <mergeCell ref="B30:B31"/>
    <mergeCell ref="C30:C31"/>
    <mergeCell ref="D30:E30"/>
    <mergeCell ref="A60:C60"/>
    <mergeCell ref="A61:D61"/>
    <mergeCell ref="A63:E63"/>
    <mergeCell ref="A64:E64"/>
    <mergeCell ref="A65:C65"/>
    <mergeCell ref="A66:C66"/>
    <mergeCell ref="I50:L50"/>
    <mergeCell ref="A51:C51"/>
    <mergeCell ref="A53:E53"/>
    <mergeCell ref="A55:E55"/>
    <mergeCell ref="A57:C57"/>
    <mergeCell ref="A58:C58"/>
    <mergeCell ref="A74:C74"/>
    <mergeCell ref="A75:C75"/>
    <mergeCell ref="A76:C76"/>
    <mergeCell ref="A77:C77"/>
    <mergeCell ref="A78:C78"/>
    <mergeCell ref="A79:C79"/>
    <mergeCell ref="A67:C67"/>
    <mergeCell ref="A68:D68"/>
    <mergeCell ref="A70:E70"/>
    <mergeCell ref="A71:B71"/>
    <mergeCell ref="A72:C72"/>
    <mergeCell ref="A73:C73"/>
    <mergeCell ref="A87:D87"/>
    <mergeCell ref="A88:D88"/>
    <mergeCell ref="A89:D89"/>
    <mergeCell ref="A90:D90"/>
    <mergeCell ref="A92:E92"/>
    <mergeCell ref="A93:D93"/>
    <mergeCell ref="A80:C80"/>
    <mergeCell ref="A81:C81"/>
    <mergeCell ref="A83:E83"/>
    <mergeCell ref="A84:D84"/>
    <mergeCell ref="A85:D85"/>
    <mergeCell ref="A86:D86"/>
    <mergeCell ref="A102:C102"/>
    <mergeCell ref="A103:C103"/>
    <mergeCell ref="A104:C104"/>
    <mergeCell ref="A105:C105"/>
    <mergeCell ref="A107:C107"/>
    <mergeCell ref="A108:C108"/>
    <mergeCell ref="A94:D94"/>
    <mergeCell ref="A95:D95"/>
    <mergeCell ref="A96:D96"/>
    <mergeCell ref="A97:D97"/>
    <mergeCell ref="A99:E99"/>
    <mergeCell ref="A101:C101"/>
    <mergeCell ref="A117:D117"/>
    <mergeCell ref="A118:D118"/>
    <mergeCell ref="A119:D119"/>
    <mergeCell ref="A120:D120"/>
    <mergeCell ref="A121:C121"/>
    <mergeCell ref="A123:E123"/>
    <mergeCell ref="A109:C109"/>
    <mergeCell ref="A110:C110"/>
    <mergeCell ref="A111:C111"/>
    <mergeCell ref="A113:C113"/>
    <mergeCell ref="A114:C114"/>
    <mergeCell ref="A115:C115"/>
    <mergeCell ref="A140:D140"/>
    <mergeCell ref="A141:E141"/>
    <mergeCell ref="A142:D142"/>
    <mergeCell ref="A146:D146"/>
    <mergeCell ref="A149:D149"/>
    <mergeCell ref="A150:D150"/>
    <mergeCell ref="A124:E124"/>
    <mergeCell ref="A125:G125"/>
    <mergeCell ref="B126:B127"/>
    <mergeCell ref="C126:C127"/>
    <mergeCell ref="D126:E126"/>
    <mergeCell ref="F126:H126"/>
    <mergeCell ref="A158:B158"/>
    <mergeCell ref="A159:B159"/>
    <mergeCell ref="A160:B160"/>
    <mergeCell ref="A162:E162"/>
    <mergeCell ref="A163:B163"/>
    <mergeCell ref="A164:B164"/>
    <mergeCell ref="A151:D151"/>
    <mergeCell ref="A152:D152"/>
    <mergeCell ref="A153:D153"/>
    <mergeCell ref="A154:D154"/>
    <mergeCell ref="A155:D155"/>
    <mergeCell ref="A157:E157"/>
    <mergeCell ref="A179:B179"/>
    <mergeCell ref="A172:D172"/>
    <mergeCell ref="A173:D173"/>
    <mergeCell ref="A174:D174"/>
    <mergeCell ref="A175:D175"/>
    <mergeCell ref="A176:D176"/>
    <mergeCell ref="A178:B178"/>
    <mergeCell ref="A165:B165"/>
    <mergeCell ref="A166:C166"/>
    <mergeCell ref="A167:C167"/>
    <mergeCell ref="A169:D169"/>
    <mergeCell ref="A170:D170"/>
    <mergeCell ref="A171:D171"/>
  </mergeCells>
  <pageMargins left="0.51181102362204722" right="0.51181102362204722" top="0.78740157480314965" bottom="0.78740157480314965" header="0.31496062992125984" footer="0.31496062992125984"/>
  <pageSetup paperSize="9" scale="82" orientation="portrait" r:id="rId1"/>
  <rowBreaks count="3" manualBreakCount="3">
    <brk id="51" max="16383" man="1"/>
    <brk id="98" max="16383" man="1"/>
    <brk id="14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"/>
  <sheetViews>
    <sheetView tabSelected="1" view="pageBreakPreview" topLeftCell="A175" zoomScale="150" zoomScaleNormal="100" zoomScaleSheetLayoutView="150" workbookViewId="0">
      <selection activeCell="C145" sqref="C145"/>
    </sheetView>
  </sheetViews>
  <sheetFormatPr defaultRowHeight="15" x14ac:dyDescent="0.25"/>
  <cols>
    <col min="1" max="1" width="20.7109375" style="144" customWidth="1"/>
    <col min="2" max="2" width="12.140625" style="144" customWidth="1"/>
    <col min="3" max="3" width="10.140625" style="144" customWidth="1"/>
    <col min="4" max="4" width="10.85546875" style="144" customWidth="1"/>
    <col min="5" max="5" width="11.140625" style="144" customWidth="1"/>
    <col min="6" max="6" width="11" style="144" customWidth="1"/>
    <col min="7" max="7" width="8.7109375" style="144" customWidth="1"/>
    <col min="8" max="8" width="9.28515625" style="144" customWidth="1"/>
    <col min="9" max="9" width="16.28515625" style="144" customWidth="1"/>
    <col min="10" max="11" width="15.5703125" style="144" customWidth="1"/>
    <col min="12" max="12" width="11.5703125" style="144" bestFit="1" customWidth="1"/>
    <col min="13" max="13" width="16.85546875" style="144" bestFit="1" customWidth="1"/>
    <col min="14" max="19" width="9.140625" style="144"/>
    <col min="20" max="20" width="12.85546875" style="144" customWidth="1"/>
    <col min="21" max="21" width="7.7109375" style="144" customWidth="1"/>
    <col min="22" max="16384" width="9.140625" style="144"/>
  </cols>
  <sheetData>
    <row r="1" spans="1:8" x14ac:dyDescent="0.25">
      <c r="A1" s="318" t="s">
        <v>136</v>
      </c>
      <c r="B1" s="319"/>
      <c r="C1" s="319"/>
      <c r="D1" s="319"/>
      <c r="E1" s="319"/>
    </row>
    <row r="2" spans="1:8" ht="15.75" x14ac:dyDescent="0.25">
      <c r="A2" s="320" t="s">
        <v>146</v>
      </c>
      <c r="B2" s="320"/>
      <c r="C2" s="320"/>
      <c r="D2" s="320"/>
      <c r="E2" s="320"/>
      <c r="F2" s="95"/>
      <c r="G2" s="77"/>
      <c r="H2" s="77"/>
    </row>
    <row r="3" spans="1:8" ht="15.75" x14ac:dyDescent="0.25">
      <c r="B3" s="321" t="s">
        <v>147</v>
      </c>
      <c r="C3" s="322"/>
      <c r="D3" s="322"/>
    </row>
    <row r="4" spans="1:8" x14ac:dyDescent="0.25">
      <c r="A4" s="323" t="s">
        <v>111</v>
      </c>
      <c r="B4" s="323"/>
      <c r="C4" s="323"/>
      <c r="D4" s="323"/>
      <c r="E4" s="323"/>
      <c r="F4" s="100"/>
      <c r="G4" s="44"/>
      <c r="H4" s="44"/>
    </row>
    <row r="5" spans="1:8" x14ac:dyDescent="0.25">
      <c r="A5" s="222" t="s">
        <v>1</v>
      </c>
      <c r="B5" s="222"/>
      <c r="C5" s="222" t="s">
        <v>122</v>
      </c>
      <c r="D5" s="222"/>
      <c r="E5" s="222"/>
      <c r="F5" s="101"/>
    </row>
    <row r="6" spans="1:8" x14ac:dyDescent="0.25">
      <c r="A6" s="222" t="s">
        <v>10</v>
      </c>
      <c r="B6" s="222"/>
      <c r="C6" s="222" t="s">
        <v>123</v>
      </c>
      <c r="D6" s="222"/>
      <c r="E6" s="222"/>
      <c r="F6" s="101"/>
    </row>
    <row r="7" spans="1:8" x14ac:dyDescent="0.25">
      <c r="A7" s="222" t="s">
        <v>7</v>
      </c>
      <c r="B7" s="222"/>
      <c r="C7" s="222" t="s">
        <v>124</v>
      </c>
      <c r="D7" s="222"/>
      <c r="E7" s="222"/>
      <c r="F7" s="101"/>
    </row>
    <row r="8" spans="1:8" x14ac:dyDescent="0.25">
      <c r="A8" s="222" t="s">
        <v>5</v>
      </c>
      <c r="B8" s="222"/>
      <c r="C8" s="222">
        <v>5174</v>
      </c>
      <c r="D8" s="222"/>
      <c r="E8" s="222"/>
      <c r="F8" s="101"/>
    </row>
    <row r="9" spans="1:8" x14ac:dyDescent="0.25">
      <c r="A9" s="222" t="s">
        <v>0</v>
      </c>
      <c r="B9" s="222"/>
      <c r="C9" s="222" t="s">
        <v>148</v>
      </c>
      <c r="D9" s="222"/>
      <c r="E9" s="222"/>
      <c r="F9" s="101"/>
    </row>
    <row r="10" spans="1:8" x14ac:dyDescent="0.25">
      <c r="A10" s="222" t="s">
        <v>3</v>
      </c>
      <c r="B10" s="222"/>
      <c r="C10" s="222" t="s">
        <v>4</v>
      </c>
      <c r="D10" s="222"/>
      <c r="E10" s="222"/>
      <c r="F10" s="101"/>
    </row>
    <row r="11" spans="1:8" x14ac:dyDescent="0.25">
      <c r="A11" s="217" t="s">
        <v>149</v>
      </c>
      <c r="B11" s="216">
        <v>220</v>
      </c>
      <c r="C11" s="325"/>
      <c r="D11" s="326"/>
      <c r="E11" s="327"/>
      <c r="F11" s="101"/>
      <c r="H11" s="71"/>
    </row>
    <row r="12" spans="1:8" x14ac:dyDescent="0.25">
      <c r="A12" s="1"/>
      <c r="B12" s="1"/>
      <c r="C12" s="2"/>
      <c r="D12" s="1"/>
      <c r="E12" s="1"/>
      <c r="F12" s="1"/>
    </row>
    <row r="13" spans="1:8" x14ac:dyDescent="0.25">
      <c r="A13" s="222" t="s">
        <v>8</v>
      </c>
      <c r="B13" s="222"/>
      <c r="C13" s="135" t="s">
        <v>11</v>
      </c>
      <c r="D13" s="135" t="s">
        <v>12</v>
      </c>
      <c r="E13" s="135" t="s">
        <v>13</v>
      </c>
      <c r="F13" s="91"/>
    </row>
    <row r="14" spans="1:8" x14ac:dyDescent="0.25">
      <c r="A14" s="314"/>
      <c r="B14" s="315"/>
      <c r="C14" s="143">
        <v>1</v>
      </c>
      <c r="D14" s="149"/>
      <c r="E14" s="150">
        <v>0.19</v>
      </c>
      <c r="F14" s="102"/>
    </row>
    <row r="15" spans="1:8" x14ac:dyDescent="0.25">
      <c r="A15" s="222" t="s">
        <v>14</v>
      </c>
      <c r="B15" s="222"/>
      <c r="C15" s="135" t="s">
        <v>11</v>
      </c>
      <c r="D15" s="135" t="s">
        <v>12</v>
      </c>
      <c r="E15" s="135" t="s">
        <v>13</v>
      </c>
      <c r="F15" s="91"/>
    </row>
    <row r="16" spans="1:8" x14ac:dyDescent="0.25">
      <c r="A16" s="316"/>
      <c r="B16" s="316"/>
      <c r="C16" s="143">
        <v>2</v>
      </c>
      <c r="D16" s="57"/>
      <c r="E16" s="151">
        <v>0.06</v>
      </c>
      <c r="F16" s="103"/>
    </row>
    <row r="17" spans="1:11" s="152" customFormat="1" x14ac:dyDescent="0.25">
      <c r="A17" s="154"/>
      <c r="B17" s="155"/>
      <c r="C17" s="153"/>
      <c r="D17" s="57"/>
      <c r="E17" s="151" t="s">
        <v>130</v>
      </c>
      <c r="F17" s="103"/>
    </row>
    <row r="18" spans="1:11" s="152" customFormat="1" x14ac:dyDescent="0.25">
      <c r="A18" s="154"/>
      <c r="B18" s="155"/>
      <c r="C18" s="153"/>
      <c r="D18" s="57"/>
      <c r="E18" s="151">
        <v>0.5</v>
      </c>
      <c r="F18" s="103"/>
    </row>
    <row r="19" spans="1:11" x14ac:dyDescent="0.25">
      <c r="A19" s="306" t="s">
        <v>15</v>
      </c>
      <c r="B19" s="307"/>
      <c r="C19" s="158"/>
      <c r="D19" s="159"/>
      <c r="E19" s="158"/>
      <c r="F19" s="104"/>
      <c r="H19" s="78"/>
    </row>
    <row r="20" spans="1:11" x14ac:dyDescent="0.25">
      <c r="A20" s="28"/>
      <c r="B20" s="28"/>
      <c r="C20" s="27"/>
      <c r="D20" s="27"/>
      <c r="E20" s="27"/>
      <c r="F20" s="27"/>
    </row>
    <row r="21" spans="1:11" ht="30" x14ac:dyDescent="0.25">
      <c r="A21" s="236" t="s">
        <v>112</v>
      </c>
      <c r="B21" s="238"/>
      <c r="C21" s="46" t="s">
        <v>81</v>
      </c>
      <c r="D21" s="46" t="s">
        <v>82</v>
      </c>
      <c r="E21" s="135" t="s">
        <v>83</v>
      </c>
      <c r="F21" s="91"/>
      <c r="H21" s="28"/>
    </row>
    <row r="22" spans="1:11" x14ac:dyDescent="0.25">
      <c r="A22" s="176" t="s">
        <v>108</v>
      </c>
      <c r="B22" s="177">
        <v>12</v>
      </c>
      <c r="C22" s="178">
        <v>30</v>
      </c>
      <c r="D22" s="177">
        <v>0</v>
      </c>
      <c r="E22" s="179">
        <f>C22+D22</f>
        <v>30</v>
      </c>
      <c r="F22" s="105"/>
      <c r="H22" s="45"/>
      <c r="K22" s="78"/>
    </row>
    <row r="23" spans="1:11" x14ac:dyDescent="0.25">
      <c r="A23" s="299" t="s">
        <v>84</v>
      </c>
      <c r="B23" s="304"/>
      <c r="C23" s="305"/>
      <c r="D23" s="180"/>
      <c r="E23" s="180"/>
      <c r="F23" s="27"/>
      <c r="H23" s="80"/>
    </row>
    <row r="24" spans="1:11" x14ac:dyDescent="0.25">
      <c r="A24" s="180" t="s">
        <v>85</v>
      </c>
      <c r="B24" s="180"/>
      <c r="C24" s="181">
        <v>0.55730000000000002</v>
      </c>
      <c r="D24" s="180"/>
      <c r="E24" s="180"/>
      <c r="F24" s="27"/>
      <c r="H24" s="79"/>
      <c r="K24" s="78"/>
    </row>
    <row r="25" spans="1:11" x14ac:dyDescent="0.25">
      <c r="A25" s="176" t="s">
        <v>86</v>
      </c>
      <c r="B25" s="180"/>
      <c r="C25" s="181">
        <v>6.1899999999999997E-2</v>
      </c>
      <c r="D25" s="180"/>
      <c r="E25" s="180"/>
      <c r="F25" s="27"/>
      <c r="H25" s="55"/>
    </row>
    <row r="26" spans="1:11" x14ac:dyDescent="0.25">
      <c r="A26" s="306" t="s">
        <v>87</v>
      </c>
      <c r="B26" s="307"/>
      <c r="C26" s="181">
        <v>3.0800000000000001E-2</v>
      </c>
      <c r="D26" s="180"/>
      <c r="E26" s="180"/>
      <c r="F26" s="27"/>
      <c r="H26" s="78"/>
    </row>
    <row r="27" spans="1:11" x14ac:dyDescent="0.25">
      <c r="A27" s="180" t="s">
        <v>88</v>
      </c>
      <c r="B27" s="180"/>
      <c r="C27" s="181">
        <f>(100%-(C24+C25+C26))</f>
        <v>0.35</v>
      </c>
      <c r="D27" s="180"/>
      <c r="E27" s="180"/>
      <c r="F27" s="27"/>
      <c r="H27" s="55"/>
    </row>
    <row r="28" spans="1:11" x14ac:dyDescent="0.25">
      <c r="A28" s="182"/>
      <c r="B28" s="183"/>
      <c r="C28" s="184"/>
      <c r="D28" s="183"/>
      <c r="E28" s="183"/>
      <c r="F28" s="27"/>
      <c r="H28" s="78"/>
    </row>
    <row r="29" spans="1:11" ht="15.75" thickBot="1" x14ac:dyDescent="0.3">
      <c r="A29" s="308" t="s">
        <v>89</v>
      </c>
      <c r="B29" s="309"/>
      <c r="C29" s="309"/>
      <c r="D29" s="309"/>
      <c r="E29" s="309"/>
      <c r="F29" s="106"/>
      <c r="H29" s="55"/>
    </row>
    <row r="30" spans="1:11" ht="15.75" thickBot="1" x14ac:dyDescent="0.3">
      <c r="A30" s="310" t="s">
        <v>7</v>
      </c>
      <c r="B30" s="310" t="s">
        <v>90</v>
      </c>
      <c r="C30" s="310" t="s">
        <v>91</v>
      </c>
      <c r="D30" s="312" t="s">
        <v>141</v>
      </c>
      <c r="E30" s="313"/>
      <c r="F30" s="107"/>
      <c r="H30" s="78"/>
    </row>
    <row r="31" spans="1:11" ht="45.75" thickBot="1" x14ac:dyDescent="0.3">
      <c r="A31" s="311"/>
      <c r="B31" s="311"/>
      <c r="C31" s="311"/>
      <c r="D31" s="29" t="s">
        <v>93</v>
      </c>
      <c r="E31" s="29" t="s">
        <v>94</v>
      </c>
      <c r="F31" s="107"/>
    </row>
    <row r="32" spans="1:11" ht="15.75" thickBot="1" x14ac:dyDescent="0.3">
      <c r="A32" s="30" t="s">
        <v>59</v>
      </c>
      <c r="B32" s="31">
        <v>1</v>
      </c>
      <c r="C32" s="31">
        <v>30</v>
      </c>
      <c r="D32" s="32">
        <v>0.69040000000000001</v>
      </c>
      <c r="E32" s="33">
        <v>20.712299999999999</v>
      </c>
      <c r="F32" s="108"/>
    </row>
    <row r="33" spans="1:8" ht="15.75" thickBot="1" x14ac:dyDescent="0.3">
      <c r="A33" s="34" t="s">
        <v>60</v>
      </c>
      <c r="B33" s="31">
        <v>1</v>
      </c>
      <c r="C33" s="31">
        <v>1</v>
      </c>
      <c r="D33" s="32">
        <v>1</v>
      </c>
      <c r="E33" s="41">
        <v>1</v>
      </c>
      <c r="F33" s="109"/>
    </row>
    <row r="34" spans="1:8" ht="15.75" thickBot="1" x14ac:dyDescent="0.3">
      <c r="A34" s="34" t="s">
        <v>61</v>
      </c>
      <c r="B34" s="31">
        <v>0.16420000000000001</v>
      </c>
      <c r="C34" s="31">
        <v>15</v>
      </c>
      <c r="D34" s="32">
        <v>0.69040000000000001</v>
      </c>
      <c r="E34" s="41">
        <v>1.7</v>
      </c>
      <c r="F34" s="109"/>
    </row>
    <row r="35" spans="1:8" ht="30.75" thickBot="1" x14ac:dyDescent="0.3">
      <c r="A35" s="34" t="s">
        <v>62</v>
      </c>
      <c r="B35" s="31">
        <v>1</v>
      </c>
      <c r="C35" s="31">
        <v>5</v>
      </c>
      <c r="D35" s="32">
        <v>0.69040000000000001</v>
      </c>
      <c r="E35" s="33">
        <v>3.4521000000000002</v>
      </c>
      <c r="F35" s="108"/>
    </row>
    <row r="36" spans="1:8" ht="15.75" thickBot="1" x14ac:dyDescent="0.3">
      <c r="A36" s="34" t="s">
        <v>63</v>
      </c>
      <c r="B36" s="31">
        <v>0.15310000000000001</v>
      </c>
      <c r="C36" s="31">
        <v>2</v>
      </c>
      <c r="D36" s="32">
        <v>1</v>
      </c>
      <c r="E36" s="33">
        <v>0.30630000000000002</v>
      </c>
      <c r="F36" s="108"/>
    </row>
    <row r="37" spans="1:8" ht="15.75" thickBot="1" x14ac:dyDescent="0.3">
      <c r="A37" s="34" t="s">
        <v>64</v>
      </c>
      <c r="B37" s="31">
        <v>3.0099999999999998E-2</v>
      </c>
      <c r="C37" s="31">
        <v>2</v>
      </c>
      <c r="D37" s="32">
        <v>0.69040000000000001</v>
      </c>
      <c r="E37" s="33">
        <v>4.1500000000000002E-2</v>
      </c>
      <c r="F37" s="108"/>
    </row>
    <row r="38" spans="1:8" ht="15.75" thickBot="1" x14ac:dyDescent="0.3">
      <c r="A38" s="34" t="s">
        <v>65</v>
      </c>
      <c r="B38" s="31">
        <v>1.6299999999999999E-2</v>
      </c>
      <c r="C38" s="31">
        <v>3</v>
      </c>
      <c r="D38" s="32">
        <v>1</v>
      </c>
      <c r="E38" s="33">
        <v>4.8899999999999999E-2</v>
      </c>
      <c r="F38" s="108"/>
    </row>
    <row r="39" spans="1:8" ht="15.75" thickBot="1" x14ac:dyDescent="0.3">
      <c r="A39" s="34" t="s">
        <v>66</v>
      </c>
      <c r="B39" s="31">
        <v>0.02</v>
      </c>
      <c r="C39" s="31">
        <v>1</v>
      </c>
      <c r="D39" s="32">
        <v>1</v>
      </c>
      <c r="E39" s="41">
        <v>0.02</v>
      </c>
      <c r="F39" s="109"/>
    </row>
    <row r="40" spans="1:8" x14ac:dyDescent="0.25">
      <c r="A40" s="35" t="s">
        <v>67</v>
      </c>
      <c r="B40" s="36">
        <v>4.0000000000000001E-3</v>
      </c>
      <c r="C40" s="36">
        <v>1</v>
      </c>
      <c r="D40" s="37">
        <v>1</v>
      </c>
      <c r="E40" s="42">
        <v>4.0000000000000001E-3</v>
      </c>
      <c r="F40" s="109"/>
    </row>
    <row r="41" spans="1:8" x14ac:dyDescent="0.25">
      <c r="A41" s="38" t="s">
        <v>68</v>
      </c>
      <c r="B41" s="39">
        <v>4.2000000000000003E-2</v>
      </c>
      <c r="C41" s="39">
        <v>20</v>
      </c>
      <c r="D41" s="40">
        <v>0.69040000000000001</v>
      </c>
      <c r="E41" s="43">
        <v>0.06</v>
      </c>
      <c r="F41" s="109"/>
    </row>
    <row r="42" spans="1:8" ht="15.75" thickBot="1" x14ac:dyDescent="0.3">
      <c r="A42" s="34" t="s">
        <v>69</v>
      </c>
      <c r="B42" s="31">
        <v>3.8E-3</v>
      </c>
      <c r="C42" s="31">
        <v>180</v>
      </c>
      <c r="D42" s="32">
        <v>0.69040000000000001</v>
      </c>
      <c r="E42" s="41">
        <v>3.282</v>
      </c>
      <c r="F42" s="109"/>
    </row>
    <row r="43" spans="1:8" x14ac:dyDescent="0.25">
      <c r="A43" s="35" t="s">
        <v>70</v>
      </c>
      <c r="B43" s="36">
        <v>2.9999999999999997E-4</v>
      </c>
      <c r="C43" s="36">
        <v>6</v>
      </c>
      <c r="D43" s="37">
        <v>1</v>
      </c>
      <c r="E43" s="47">
        <v>1.32E-2</v>
      </c>
      <c r="F43" s="108"/>
    </row>
    <row r="44" spans="1:8" x14ac:dyDescent="0.25">
      <c r="A44" s="298" t="s">
        <v>26</v>
      </c>
      <c r="B44" s="298"/>
      <c r="C44" s="298"/>
      <c r="D44" s="298"/>
      <c r="E44" s="24">
        <f>SUM(E32:E43)</f>
        <v>30.6403</v>
      </c>
      <c r="F44" s="110"/>
    </row>
    <row r="45" spans="1:8" x14ac:dyDescent="0.25">
      <c r="A45" s="64"/>
      <c r="B45" s="65"/>
      <c r="C45" s="65"/>
      <c r="D45" s="65"/>
      <c r="E45" s="110"/>
      <c r="F45" s="110"/>
    </row>
    <row r="46" spans="1:8" s="152" customFormat="1" x14ac:dyDescent="0.25">
      <c r="A46" s="299" t="s">
        <v>128</v>
      </c>
      <c r="B46" s="292"/>
      <c r="C46" s="293"/>
      <c r="D46" s="156">
        <v>0.58330000000000004</v>
      </c>
      <c r="E46" s="110"/>
      <c r="F46" s="110"/>
    </row>
    <row r="47" spans="1:8" s="152" customFormat="1" x14ac:dyDescent="0.25">
      <c r="A47" s="299" t="s">
        <v>129</v>
      </c>
      <c r="B47" s="292"/>
      <c r="C47" s="293"/>
      <c r="D47" s="157">
        <v>0.08</v>
      </c>
      <c r="E47" s="110"/>
      <c r="F47" s="110"/>
    </row>
    <row r="48" spans="1:8" ht="15.75" x14ac:dyDescent="0.25">
      <c r="A48" s="300" t="s">
        <v>2</v>
      </c>
      <c r="B48" s="292"/>
      <c r="C48" s="293"/>
      <c r="D48" s="174">
        <v>12</v>
      </c>
      <c r="G48" s="6"/>
      <c r="H48" s="6"/>
    </row>
    <row r="49" spans="1:15" ht="15.75" x14ac:dyDescent="0.25">
      <c r="A49" s="301" t="s">
        <v>113</v>
      </c>
      <c r="B49" s="302"/>
      <c r="C49" s="303"/>
      <c r="D49" s="70">
        <v>252</v>
      </c>
      <c r="G49" s="6"/>
      <c r="H49" s="6"/>
    </row>
    <row r="50" spans="1:15" x14ac:dyDescent="0.25">
      <c r="A50" s="227" t="s">
        <v>80</v>
      </c>
      <c r="B50" s="287"/>
      <c r="C50" s="228"/>
      <c r="D50" s="70">
        <v>5</v>
      </c>
      <c r="I50" s="295"/>
      <c r="J50" s="295"/>
      <c r="K50" s="295"/>
      <c r="L50" s="295"/>
    </row>
    <row r="51" spans="1:15" s="130" customFormat="1" x14ac:dyDescent="0.25">
      <c r="A51" s="281" t="s">
        <v>120</v>
      </c>
      <c r="B51" s="282"/>
      <c r="C51" s="283"/>
      <c r="D51" s="213">
        <v>60</v>
      </c>
    </row>
    <row r="53" spans="1:15" x14ac:dyDescent="0.25">
      <c r="A53" s="296" t="s">
        <v>142</v>
      </c>
      <c r="B53" s="296"/>
      <c r="C53" s="296"/>
      <c r="D53" s="296"/>
      <c r="E53" s="296"/>
      <c r="F53" s="91"/>
    </row>
    <row r="54" spans="1:15" x14ac:dyDescent="0.25">
      <c r="A54" s="58"/>
      <c r="B54" s="58"/>
      <c r="C54" s="58"/>
      <c r="D54" s="58"/>
      <c r="E54" s="58"/>
      <c r="F54" s="91"/>
    </row>
    <row r="55" spans="1:15" x14ac:dyDescent="0.25">
      <c r="A55" s="297" t="s">
        <v>16</v>
      </c>
      <c r="B55" s="233"/>
      <c r="C55" s="233"/>
      <c r="D55" s="233"/>
      <c r="E55" s="250"/>
      <c r="F55" s="91"/>
    </row>
    <row r="56" spans="1:15" x14ac:dyDescent="0.25">
      <c r="A56" s="132"/>
      <c r="B56" s="133">
        <v>60</v>
      </c>
      <c r="C56" s="145" t="s">
        <v>116</v>
      </c>
      <c r="D56" s="135" t="s">
        <v>17</v>
      </c>
      <c r="E56" s="135" t="s">
        <v>18</v>
      </c>
      <c r="F56" s="91"/>
    </row>
    <row r="57" spans="1:15" x14ac:dyDescent="0.25">
      <c r="A57" s="291" t="s">
        <v>19</v>
      </c>
      <c r="B57" s="292"/>
      <c r="C57" s="293"/>
      <c r="D57" s="3"/>
      <c r="E57" s="4">
        <f>(C11/B11)*B56</f>
        <v>0</v>
      </c>
      <c r="F57" s="111"/>
      <c r="H57" s="78"/>
      <c r="J57" s="78"/>
    </row>
    <row r="58" spans="1:15" x14ac:dyDescent="0.25">
      <c r="A58" s="291" t="s">
        <v>125</v>
      </c>
      <c r="B58" s="292"/>
      <c r="C58" s="293"/>
      <c r="D58" s="76">
        <v>0.2</v>
      </c>
      <c r="E58" s="128">
        <f>((E57*D46)*D58)</f>
        <v>0</v>
      </c>
      <c r="F58" s="111"/>
      <c r="I58" s="78"/>
      <c r="O58" s="78"/>
    </row>
    <row r="59" spans="1:15" x14ac:dyDescent="0.25">
      <c r="A59" s="139" t="s">
        <v>126</v>
      </c>
      <c r="B59" s="140"/>
      <c r="C59" s="141"/>
      <c r="D59" s="7">
        <v>1.2E-2</v>
      </c>
      <c r="E59" s="96">
        <f>((E57*D47)*D59)</f>
        <v>0</v>
      </c>
      <c r="F59" s="97"/>
      <c r="I59" s="78"/>
    </row>
    <row r="60" spans="1:15" x14ac:dyDescent="0.25">
      <c r="A60" s="291" t="s">
        <v>127</v>
      </c>
      <c r="B60" s="292"/>
      <c r="C60" s="293"/>
      <c r="D60" s="3"/>
      <c r="E60" s="4">
        <f>(((E58+E59)/15)*4)</f>
        <v>0</v>
      </c>
      <c r="F60" s="111"/>
      <c r="I60" s="78"/>
    </row>
    <row r="61" spans="1:15" x14ac:dyDescent="0.25">
      <c r="A61" s="229" t="s">
        <v>21</v>
      </c>
      <c r="B61" s="230"/>
      <c r="C61" s="230"/>
      <c r="D61" s="231"/>
      <c r="E61" s="5">
        <f>SUM(E57:E60)</f>
        <v>0</v>
      </c>
      <c r="F61" s="112"/>
      <c r="G61" s="2"/>
      <c r="I61" s="78"/>
      <c r="J61" s="78"/>
    </row>
    <row r="63" spans="1:15" x14ac:dyDescent="0.25">
      <c r="A63" s="232" t="s">
        <v>22</v>
      </c>
      <c r="B63" s="233"/>
      <c r="C63" s="233"/>
      <c r="D63" s="233"/>
      <c r="E63" s="250"/>
      <c r="F63" s="91"/>
    </row>
    <row r="64" spans="1:15" x14ac:dyDescent="0.25">
      <c r="A64" s="236" t="s">
        <v>23</v>
      </c>
      <c r="B64" s="237"/>
      <c r="C64" s="237"/>
      <c r="D64" s="237"/>
      <c r="E64" s="238"/>
      <c r="F64" s="100"/>
      <c r="H64" s="99"/>
      <c r="I64" s="99"/>
      <c r="J64" s="71"/>
      <c r="K64" s="99"/>
    </row>
    <row r="65" spans="1:18" x14ac:dyDescent="0.25">
      <c r="A65" s="232"/>
      <c r="B65" s="233"/>
      <c r="C65" s="250"/>
      <c r="D65" s="135" t="s">
        <v>17</v>
      </c>
      <c r="E65" s="135" t="s">
        <v>18</v>
      </c>
      <c r="F65" s="91"/>
      <c r="H65" s="71"/>
      <c r="I65" s="71"/>
      <c r="J65" s="98"/>
      <c r="M65" s="99"/>
      <c r="R65" s="98"/>
    </row>
    <row r="66" spans="1:18" x14ac:dyDescent="0.25">
      <c r="A66" s="234" t="s">
        <v>24</v>
      </c>
      <c r="B66" s="294"/>
      <c r="C66" s="235"/>
      <c r="D66" s="7">
        <f>1/12</f>
        <v>8.3333333333333329E-2</v>
      </c>
      <c r="E66" s="4">
        <f>E61*D66</f>
        <v>0</v>
      </c>
      <c r="F66" s="111"/>
      <c r="H66" s="78"/>
    </row>
    <row r="67" spans="1:18" x14ac:dyDescent="0.25">
      <c r="A67" s="227" t="s">
        <v>25</v>
      </c>
      <c r="B67" s="287"/>
      <c r="C67" s="228"/>
      <c r="D67" s="7">
        <v>0.33329999999999999</v>
      </c>
      <c r="E67" s="4">
        <f>(E61*D67)/12</f>
        <v>0</v>
      </c>
      <c r="F67" s="111"/>
      <c r="H67" s="78"/>
    </row>
    <row r="68" spans="1:18" x14ac:dyDescent="0.25">
      <c r="A68" s="229" t="s">
        <v>26</v>
      </c>
      <c r="B68" s="230"/>
      <c r="C68" s="230"/>
      <c r="D68" s="231"/>
      <c r="E68" s="5">
        <f>SUM(E66:E67)</f>
        <v>0</v>
      </c>
      <c r="F68" s="112"/>
      <c r="L68" s="98"/>
    </row>
    <row r="69" spans="1:18" x14ac:dyDescent="0.25">
      <c r="A69" s="8"/>
      <c r="B69" s="8"/>
      <c r="C69" s="8"/>
      <c r="D69" s="8"/>
      <c r="E69" s="8"/>
      <c r="F69" s="8"/>
    </row>
    <row r="70" spans="1:18" x14ac:dyDescent="0.25">
      <c r="A70" s="236" t="s">
        <v>27</v>
      </c>
      <c r="B70" s="237"/>
      <c r="C70" s="237"/>
      <c r="D70" s="237"/>
      <c r="E70" s="238"/>
      <c r="F70" s="100"/>
    </row>
    <row r="71" spans="1:18" x14ac:dyDescent="0.25">
      <c r="A71" s="222" t="s">
        <v>117</v>
      </c>
      <c r="B71" s="222"/>
      <c r="C71" s="9">
        <f>E61+E68</f>
        <v>0</v>
      </c>
      <c r="D71" s="135" t="s">
        <v>17</v>
      </c>
      <c r="E71" s="135" t="s">
        <v>18</v>
      </c>
      <c r="F71" s="91"/>
    </row>
    <row r="72" spans="1:18" x14ac:dyDescent="0.25">
      <c r="A72" s="227" t="s">
        <v>28</v>
      </c>
      <c r="B72" s="287"/>
      <c r="C72" s="228"/>
      <c r="D72" s="10">
        <v>0.2</v>
      </c>
      <c r="E72" s="11">
        <f>C71*D72</f>
        <v>0</v>
      </c>
      <c r="F72" s="113"/>
      <c r="H72" s="78"/>
    </row>
    <row r="73" spans="1:18" x14ac:dyDescent="0.25">
      <c r="A73" s="227" t="s">
        <v>29</v>
      </c>
      <c r="B73" s="287"/>
      <c r="C73" s="228"/>
      <c r="D73" s="10">
        <v>2.5000000000000001E-2</v>
      </c>
      <c r="E73" s="11"/>
      <c r="F73" s="113"/>
      <c r="H73" s="78"/>
    </row>
    <row r="74" spans="1:18" x14ac:dyDescent="0.25">
      <c r="A74" s="227" t="s">
        <v>30</v>
      </c>
      <c r="B74" s="287"/>
      <c r="C74" s="228"/>
      <c r="D74" s="10">
        <v>0.03</v>
      </c>
      <c r="E74" s="11"/>
      <c r="F74" s="113"/>
      <c r="H74" s="78"/>
    </row>
    <row r="75" spans="1:18" x14ac:dyDescent="0.25">
      <c r="A75" s="227" t="s">
        <v>31</v>
      </c>
      <c r="B75" s="287"/>
      <c r="C75" s="228"/>
      <c r="D75" s="10">
        <v>1.4999999999999999E-2</v>
      </c>
      <c r="E75" s="11"/>
      <c r="F75" s="113"/>
      <c r="H75" s="78"/>
    </row>
    <row r="76" spans="1:18" x14ac:dyDescent="0.25">
      <c r="A76" s="227" t="s">
        <v>32</v>
      </c>
      <c r="B76" s="287"/>
      <c r="C76" s="228"/>
      <c r="D76" s="12">
        <v>0.01</v>
      </c>
      <c r="E76" s="11"/>
      <c r="F76" s="113"/>
      <c r="H76" s="78"/>
    </row>
    <row r="77" spans="1:18" x14ac:dyDescent="0.25">
      <c r="A77" s="227" t="s">
        <v>33</v>
      </c>
      <c r="B77" s="287"/>
      <c r="C77" s="228"/>
      <c r="D77" s="12">
        <v>6.0000000000000001E-3</v>
      </c>
      <c r="E77" s="11"/>
      <c r="F77" s="113"/>
      <c r="H77" s="78"/>
    </row>
    <row r="78" spans="1:18" x14ac:dyDescent="0.25">
      <c r="A78" s="227" t="s">
        <v>34</v>
      </c>
      <c r="B78" s="287"/>
      <c r="C78" s="228"/>
      <c r="D78" s="12">
        <v>2E-3</v>
      </c>
      <c r="E78" s="11"/>
      <c r="F78" s="113"/>
      <c r="H78" s="78"/>
    </row>
    <row r="79" spans="1:18" x14ac:dyDescent="0.25">
      <c r="A79" s="229" t="s">
        <v>35</v>
      </c>
      <c r="B79" s="230"/>
      <c r="C79" s="231"/>
      <c r="D79" s="60">
        <f>SUM(D72:D78)</f>
        <v>0.28800000000000003</v>
      </c>
      <c r="E79" s="13">
        <f>SUM(E72:E78)</f>
        <v>0</v>
      </c>
      <c r="F79" s="114"/>
      <c r="H79" s="78"/>
    </row>
    <row r="80" spans="1:18" x14ac:dyDescent="0.25">
      <c r="A80" s="227" t="s">
        <v>36</v>
      </c>
      <c r="B80" s="287"/>
      <c r="C80" s="228"/>
      <c r="D80" s="12">
        <v>0.08</v>
      </c>
      <c r="E80" s="11">
        <f>C71*D80</f>
        <v>0</v>
      </c>
      <c r="F80" s="113"/>
      <c r="H80" s="78"/>
    </row>
    <row r="81" spans="1:8" x14ac:dyDescent="0.25">
      <c r="A81" s="229" t="s">
        <v>26</v>
      </c>
      <c r="B81" s="230"/>
      <c r="C81" s="231"/>
      <c r="D81" s="14">
        <f>SUM(D79:D80)</f>
        <v>0.36800000000000005</v>
      </c>
      <c r="E81" s="13">
        <f>SUM(E79:E80)</f>
        <v>0</v>
      </c>
      <c r="F81" s="114"/>
      <c r="H81" s="78"/>
    </row>
    <row r="82" spans="1:8" x14ac:dyDescent="0.25">
      <c r="A82" s="8"/>
      <c r="B82" s="8"/>
      <c r="C82" s="8"/>
      <c r="D82" s="8"/>
      <c r="E82" s="8"/>
      <c r="F82" s="8"/>
    </row>
    <row r="83" spans="1:8" x14ac:dyDescent="0.25">
      <c r="A83" s="236" t="s">
        <v>37</v>
      </c>
      <c r="B83" s="237"/>
      <c r="C83" s="237"/>
      <c r="D83" s="237"/>
      <c r="E83" s="238"/>
      <c r="F83" s="100"/>
    </row>
    <row r="84" spans="1:8" x14ac:dyDescent="0.25">
      <c r="A84" s="288"/>
      <c r="B84" s="289"/>
      <c r="C84" s="289"/>
      <c r="D84" s="290"/>
      <c r="E84" s="135" t="s">
        <v>18</v>
      </c>
      <c r="F84" s="91"/>
    </row>
    <row r="85" spans="1:8" x14ac:dyDescent="0.25">
      <c r="A85" s="227" t="s">
        <v>38</v>
      </c>
      <c r="B85" s="287"/>
      <c r="C85" s="287"/>
      <c r="D85" s="228"/>
      <c r="E85" s="15">
        <f>((D16*C16)*D50)-(E11*E18)*E16</f>
        <v>0</v>
      </c>
      <c r="F85" s="115"/>
      <c r="H85" s="78"/>
    </row>
    <row r="86" spans="1:8" x14ac:dyDescent="0.25">
      <c r="A86" s="227" t="s">
        <v>39</v>
      </c>
      <c r="B86" s="287"/>
      <c r="C86" s="287"/>
      <c r="D86" s="228"/>
      <c r="E86" s="15">
        <f>((C14*D14)*D50)-(((C14*D14)*D50)*E14)</f>
        <v>0</v>
      </c>
      <c r="F86" s="115"/>
      <c r="H86" s="78"/>
    </row>
    <row r="87" spans="1:8" x14ac:dyDescent="0.25">
      <c r="A87" s="227" t="s">
        <v>115</v>
      </c>
      <c r="B87" s="287"/>
      <c r="C87" s="287"/>
      <c r="D87" s="228"/>
      <c r="E87" s="15">
        <f>D19</f>
        <v>0</v>
      </c>
      <c r="F87" s="115"/>
    </row>
    <row r="88" spans="1:8" x14ac:dyDescent="0.25">
      <c r="A88" s="281" t="s">
        <v>40</v>
      </c>
      <c r="B88" s="282"/>
      <c r="C88" s="282"/>
      <c r="D88" s="283"/>
      <c r="E88" s="15"/>
      <c r="F88" s="115"/>
    </row>
    <row r="89" spans="1:8" x14ac:dyDescent="0.25">
      <c r="A89" s="227" t="s">
        <v>20</v>
      </c>
      <c r="B89" s="287"/>
      <c r="C89" s="287"/>
      <c r="D89" s="228"/>
      <c r="E89" s="15"/>
      <c r="F89" s="115"/>
    </row>
    <row r="90" spans="1:8" x14ac:dyDescent="0.25">
      <c r="A90" s="229" t="s">
        <v>26</v>
      </c>
      <c r="B90" s="230"/>
      <c r="C90" s="230"/>
      <c r="D90" s="231"/>
      <c r="E90" s="16">
        <f>SUM(E85:E89)</f>
        <v>0</v>
      </c>
      <c r="F90" s="18"/>
      <c r="H90" s="78"/>
    </row>
    <row r="91" spans="1:8" x14ac:dyDescent="0.25">
      <c r="A91" s="17"/>
      <c r="B91" s="17"/>
      <c r="C91" s="17"/>
      <c r="D91" s="17"/>
      <c r="E91" s="18"/>
      <c r="F91" s="18"/>
    </row>
    <row r="92" spans="1:8" x14ac:dyDescent="0.25">
      <c r="A92" s="232" t="s">
        <v>41</v>
      </c>
      <c r="B92" s="233"/>
      <c r="C92" s="233"/>
      <c r="D92" s="233"/>
      <c r="E92" s="250"/>
      <c r="F92" s="91"/>
    </row>
    <row r="93" spans="1:8" x14ac:dyDescent="0.25">
      <c r="A93" s="232"/>
      <c r="B93" s="233"/>
      <c r="C93" s="233"/>
      <c r="D93" s="250"/>
      <c r="E93" s="135" t="s">
        <v>18</v>
      </c>
      <c r="F93" s="91"/>
    </row>
    <row r="94" spans="1:8" x14ac:dyDescent="0.25">
      <c r="A94" s="239" t="s">
        <v>23</v>
      </c>
      <c r="B94" s="240"/>
      <c r="C94" s="240"/>
      <c r="D94" s="241"/>
      <c r="E94" s="19">
        <f>E68</f>
        <v>0</v>
      </c>
      <c r="F94" s="116"/>
    </row>
    <row r="95" spans="1:8" x14ac:dyDescent="0.25">
      <c r="A95" s="227" t="s">
        <v>42</v>
      </c>
      <c r="B95" s="287"/>
      <c r="C95" s="287"/>
      <c r="D95" s="228"/>
      <c r="E95" s="19">
        <f>E81</f>
        <v>0</v>
      </c>
      <c r="F95" s="116"/>
    </row>
    <row r="96" spans="1:8" x14ac:dyDescent="0.25">
      <c r="A96" s="239" t="s">
        <v>37</v>
      </c>
      <c r="B96" s="240"/>
      <c r="C96" s="240"/>
      <c r="D96" s="241"/>
      <c r="E96" s="19">
        <f>E90</f>
        <v>0</v>
      </c>
      <c r="F96" s="116"/>
    </row>
    <row r="97" spans="1:10" x14ac:dyDescent="0.25">
      <c r="A97" s="229" t="s">
        <v>43</v>
      </c>
      <c r="B97" s="230"/>
      <c r="C97" s="230"/>
      <c r="D97" s="231"/>
      <c r="E97" s="20">
        <f>SUM(E94:E96)</f>
        <v>0</v>
      </c>
      <c r="F97" s="63"/>
      <c r="G97" s="72"/>
      <c r="H97" s="72"/>
    </row>
    <row r="98" spans="1:10" x14ac:dyDescent="0.25">
      <c r="A98" s="8"/>
      <c r="B98" s="8"/>
      <c r="C98" s="8"/>
      <c r="D98" s="8"/>
      <c r="E98" s="8"/>
      <c r="F98" s="8"/>
    </row>
    <row r="99" spans="1:10" x14ac:dyDescent="0.25">
      <c r="A99" s="232" t="s">
        <v>44</v>
      </c>
      <c r="B99" s="233"/>
      <c r="C99" s="233"/>
      <c r="D99" s="233"/>
      <c r="E99" s="250"/>
      <c r="F99" s="91"/>
      <c r="H99" s="78"/>
    </row>
    <row r="100" spans="1:10" x14ac:dyDescent="0.25">
      <c r="A100" s="132"/>
      <c r="B100" s="133"/>
      <c r="C100" s="133"/>
      <c r="D100" s="133"/>
      <c r="E100" s="134"/>
      <c r="F100" s="91"/>
    </row>
    <row r="101" spans="1:10" ht="33.75" x14ac:dyDescent="0.5">
      <c r="A101" s="284" t="s">
        <v>45</v>
      </c>
      <c r="B101" s="285"/>
      <c r="C101" s="286"/>
      <c r="D101" s="82" t="s">
        <v>17</v>
      </c>
      <c r="E101" s="146" t="s">
        <v>18</v>
      </c>
      <c r="F101" s="117"/>
      <c r="H101" s="78"/>
      <c r="I101" s="81"/>
    </row>
    <row r="102" spans="1:10" x14ac:dyDescent="0.25">
      <c r="A102" s="281" t="s">
        <v>46</v>
      </c>
      <c r="B102" s="282"/>
      <c r="C102" s="283"/>
      <c r="D102" s="83"/>
      <c r="E102" s="160">
        <f>((E61+(E97-E79))/$D48)*$C24</f>
        <v>0</v>
      </c>
      <c r="F102" s="118"/>
      <c r="G102" s="72"/>
      <c r="H102" s="45"/>
      <c r="J102" s="78"/>
    </row>
    <row r="103" spans="1:10" x14ac:dyDescent="0.25">
      <c r="A103" s="266" t="s">
        <v>47</v>
      </c>
      <c r="B103" s="267"/>
      <c r="C103" s="268"/>
      <c r="D103" s="85">
        <v>0.08</v>
      </c>
      <c r="E103" s="84">
        <f>E102*D103</f>
        <v>0</v>
      </c>
      <c r="F103" s="118"/>
      <c r="H103" s="78"/>
      <c r="I103" s="55"/>
    </row>
    <row r="104" spans="1:10" x14ac:dyDescent="0.25">
      <c r="A104" s="266" t="s">
        <v>48</v>
      </c>
      <c r="B104" s="267"/>
      <c r="C104" s="268"/>
      <c r="D104" s="85">
        <v>0.5</v>
      </c>
      <c r="E104" s="84">
        <f>(((((E61+E68)/C22)*E22)*D103)*D104)*C24</f>
        <v>0</v>
      </c>
      <c r="F104" s="118"/>
      <c r="H104" s="78"/>
      <c r="J104" s="78"/>
    </row>
    <row r="105" spans="1:10" x14ac:dyDescent="0.25">
      <c r="A105" s="269" t="s">
        <v>49</v>
      </c>
      <c r="B105" s="270"/>
      <c r="C105" s="271"/>
      <c r="D105" s="85"/>
      <c r="E105" s="74">
        <f>SUM(E102:E104)</f>
        <v>0</v>
      </c>
      <c r="F105" s="119"/>
      <c r="H105" s="73"/>
      <c r="I105" s="55"/>
    </row>
    <row r="106" spans="1:10" s="49" customFormat="1" x14ac:dyDescent="0.25">
      <c r="A106" s="66"/>
      <c r="B106" s="66"/>
      <c r="C106" s="66"/>
      <c r="D106" s="67"/>
      <c r="E106" s="68"/>
      <c r="F106" s="68"/>
    </row>
    <row r="107" spans="1:10" x14ac:dyDescent="0.25">
      <c r="A107" s="284" t="s">
        <v>50</v>
      </c>
      <c r="B107" s="285"/>
      <c r="C107" s="286"/>
      <c r="D107" s="85"/>
      <c r="E107" s="84"/>
      <c r="F107" s="118"/>
    </row>
    <row r="108" spans="1:10" x14ac:dyDescent="0.25">
      <c r="A108" s="281" t="s">
        <v>51</v>
      </c>
      <c r="B108" s="282"/>
      <c r="C108" s="283"/>
      <c r="D108" s="83"/>
      <c r="E108" s="86">
        <f>((((E61+E97)/C22)*E22)/B22)*C25</f>
        <v>0</v>
      </c>
      <c r="F108" s="120"/>
      <c r="H108" s="78"/>
      <c r="I108" s="94"/>
    </row>
    <row r="109" spans="1:10" x14ac:dyDescent="0.25">
      <c r="A109" s="266" t="s">
        <v>52</v>
      </c>
      <c r="B109" s="267"/>
      <c r="C109" s="268"/>
      <c r="D109" s="87">
        <f>D81</f>
        <v>0.36800000000000005</v>
      </c>
      <c r="E109" s="84">
        <f>E108*D109</f>
        <v>0</v>
      </c>
      <c r="F109" s="118"/>
      <c r="H109" s="78"/>
    </row>
    <row r="110" spans="1:10" x14ac:dyDescent="0.25">
      <c r="A110" s="266" t="s">
        <v>53</v>
      </c>
      <c r="B110" s="267"/>
      <c r="C110" s="268"/>
      <c r="D110" s="83"/>
      <c r="E110" s="88">
        <f>(((((E61+E68)/C22)*E22)*D103)*D104)*C25</f>
        <v>0</v>
      </c>
      <c r="F110" s="88"/>
      <c r="H110" s="78"/>
    </row>
    <row r="111" spans="1:10" x14ac:dyDescent="0.25">
      <c r="A111" s="269" t="s">
        <v>54</v>
      </c>
      <c r="B111" s="270"/>
      <c r="C111" s="271"/>
      <c r="D111" s="83"/>
      <c r="E111" s="74">
        <f>SUM(E108:E110)</f>
        <v>0</v>
      </c>
      <c r="F111" s="119"/>
    </row>
    <row r="112" spans="1:10" x14ac:dyDescent="0.25">
      <c r="A112" s="66"/>
      <c r="B112" s="66"/>
      <c r="C112" s="66"/>
      <c r="D112" s="27"/>
      <c r="E112" s="68"/>
      <c r="F112" s="68"/>
    </row>
    <row r="113" spans="1:11" x14ac:dyDescent="0.25">
      <c r="A113" s="272" t="s">
        <v>55</v>
      </c>
      <c r="B113" s="273"/>
      <c r="C113" s="274"/>
      <c r="D113" s="3"/>
      <c r="E113" s="134" t="s">
        <v>18</v>
      </c>
      <c r="F113" s="91"/>
    </row>
    <row r="114" spans="1:11" ht="15.75" x14ac:dyDescent="0.25">
      <c r="A114" s="275" t="s">
        <v>95</v>
      </c>
      <c r="B114" s="276"/>
      <c r="C114" s="277"/>
      <c r="D114" s="3"/>
      <c r="E114" s="23">
        <f>-E68*C26</f>
        <v>0</v>
      </c>
      <c r="F114" s="121"/>
      <c r="H114" s="92"/>
    </row>
    <row r="115" spans="1:11" x14ac:dyDescent="0.25">
      <c r="A115" s="278" t="s">
        <v>56</v>
      </c>
      <c r="B115" s="279"/>
      <c r="C115" s="280"/>
      <c r="D115" s="24"/>
      <c r="E115" s="25">
        <f>SUM(E114)</f>
        <v>0</v>
      </c>
      <c r="F115" s="122"/>
      <c r="H115" s="78"/>
    </row>
    <row r="116" spans="1:11" x14ac:dyDescent="0.25">
      <c r="A116" s="136"/>
      <c r="B116" s="137"/>
      <c r="C116" s="138"/>
      <c r="D116" s="24"/>
      <c r="E116" s="25"/>
      <c r="F116" s="122"/>
    </row>
    <row r="117" spans="1:11" x14ac:dyDescent="0.25">
      <c r="A117" s="260" t="s">
        <v>114</v>
      </c>
      <c r="B117" s="261"/>
      <c r="C117" s="261"/>
      <c r="D117" s="262"/>
      <c r="E117" s="134" t="s">
        <v>18</v>
      </c>
      <c r="F117" s="91"/>
    </row>
    <row r="118" spans="1:11" x14ac:dyDescent="0.25">
      <c r="A118" s="239" t="s">
        <v>45</v>
      </c>
      <c r="B118" s="240"/>
      <c r="C118" s="240"/>
      <c r="D118" s="241"/>
      <c r="E118" s="74">
        <f>E105</f>
        <v>0</v>
      </c>
      <c r="F118" s="119"/>
    </row>
    <row r="119" spans="1:11" x14ac:dyDescent="0.25">
      <c r="A119" s="239" t="s">
        <v>50</v>
      </c>
      <c r="B119" s="240"/>
      <c r="C119" s="240"/>
      <c r="D119" s="241"/>
      <c r="E119" s="74">
        <f>E111</f>
        <v>0</v>
      </c>
      <c r="F119" s="119"/>
    </row>
    <row r="120" spans="1:11" x14ac:dyDescent="0.25">
      <c r="A120" s="263" t="s">
        <v>55</v>
      </c>
      <c r="B120" s="264"/>
      <c r="C120" s="264"/>
      <c r="D120" s="265"/>
      <c r="E120" s="74">
        <f>E115</f>
        <v>0</v>
      </c>
      <c r="F120" s="122"/>
    </row>
    <row r="121" spans="1:11" x14ac:dyDescent="0.25">
      <c r="A121" s="229" t="s">
        <v>57</v>
      </c>
      <c r="B121" s="230"/>
      <c r="C121" s="231"/>
      <c r="D121" s="3"/>
      <c r="E121" s="22">
        <f>SUM(E118:E120)</f>
        <v>0</v>
      </c>
      <c r="F121" s="68"/>
    </row>
    <row r="122" spans="1:11" x14ac:dyDescent="0.25">
      <c r="A122" s="8"/>
      <c r="B122" s="8"/>
      <c r="C122" s="8"/>
      <c r="D122" s="8"/>
      <c r="E122" s="8"/>
      <c r="F122" s="8"/>
    </row>
    <row r="123" spans="1:11" x14ac:dyDescent="0.25">
      <c r="A123" s="232" t="s">
        <v>58</v>
      </c>
      <c r="B123" s="233"/>
      <c r="C123" s="233"/>
      <c r="D123" s="233"/>
      <c r="E123" s="250"/>
      <c r="F123" s="91"/>
    </row>
    <row r="124" spans="1:11" x14ac:dyDescent="0.25">
      <c r="A124" s="236" t="s">
        <v>118</v>
      </c>
      <c r="B124" s="237"/>
      <c r="C124" s="237"/>
      <c r="D124" s="237"/>
      <c r="E124" s="238"/>
      <c r="F124" s="100"/>
      <c r="H124" s="100"/>
    </row>
    <row r="125" spans="1:11" x14ac:dyDescent="0.25">
      <c r="A125" s="252" t="s">
        <v>132</v>
      </c>
      <c r="B125" s="253"/>
      <c r="C125" s="253"/>
      <c r="D125" s="253"/>
      <c r="E125" s="253"/>
      <c r="F125" s="324"/>
      <c r="G125" s="324"/>
      <c r="H125" s="17"/>
      <c r="J125" s="78"/>
      <c r="K125" s="72"/>
    </row>
    <row r="126" spans="1:11" ht="15" customHeight="1" x14ac:dyDescent="0.25">
      <c r="A126" s="161" t="s">
        <v>7</v>
      </c>
      <c r="B126" s="255" t="s">
        <v>90</v>
      </c>
      <c r="C126" s="255" t="s">
        <v>91</v>
      </c>
      <c r="D126" s="256" t="s">
        <v>92</v>
      </c>
      <c r="E126" s="257"/>
      <c r="F126" s="258" t="s">
        <v>131</v>
      </c>
      <c r="G126" s="258"/>
      <c r="H126" s="259"/>
      <c r="I126" s="78"/>
      <c r="K126" s="78"/>
    </row>
    <row r="127" spans="1:11" ht="24.75" x14ac:dyDescent="0.25">
      <c r="A127" s="172">
        <f>(E61+E97+E105)/D50</f>
        <v>0</v>
      </c>
      <c r="B127" s="255"/>
      <c r="C127" s="255"/>
      <c r="D127" s="161" t="s">
        <v>93</v>
      </c>
      <c r="E127" s="161" t="s">
        <v>94</v>
      </c>
      <c r="F127" s="161" t="s">
        <v>93</v>
      </c>
      <c r="G127" s="161" t="s">
        <v>94</v>
      </c>
      <c r="H127" s="163" t="s">
        <v>9</v>
      </c>
      <c r="I127" s="78"/>
      <c r="K127" s="45"/>
    </row>
    <row r="128" spans="1:11" x14ac:dyDescent="0.25">
      <c r="A128" s="167" t="s">
        <v>59</v>
      </c>
      <c r="B128" s="168">
        <v>1</v>
      </c>
      <c r="C128" s="166">
        <v>0</v>
      </c>
      <c r="D128" s="162">
        <v>0.69040000000000001</v>
      </c>
      <c r="E128" s="169">
        <f>(B128*C128)*D128</f>
        <v>0</v>
      </c>
      <c r="F128" s="162">
        <v>0.5</v>
      </c>
      <c r="G128" s="171">
        <f>(B128*C128)*F128</f>
        <v>0</v>
      </c>
      <c r="H128" s="163">
        <f>(A127*G128)/12</f>
        <v>0</v>
      </c>
      <c r="I128" s="78"/>
      <c r="K128" s="89"/>
    </row>
    <row r="129" spans="1:10" ht="15" customHeight="1" x14ac:dyDescent="0.25">
      <c r="A129" s="170" t="s">
        <v>60</v>
      </c>
      <c r="B129" s="168">
        <v>1</v>
      </c>
      <c r="C129" s="166">
        <v>1</v>
      </c>
      <c r="D129" s="162">
        <v>1</v>
      </c>
      <c r="E129" s="169">
        <f t="shared" ref="E129:E139" si="0">(B129*C129)*D129</f>
        <v>1</v>
      </c>
      <c r="F129" s="162">
        <v>1</v>
      </c>
      <c r="G129" s="171">
        <f>(B129*C129)*F129</f>
        <v>1</v>
      </c>
      <c r="H129" s="163">
        <f>(A127*G129)/12</f>
        <v>0</v>
      </c>
      <c r="I129" s="78"/>
    </row>
    <row r="130" spans="1:10" x14ac:dyDescent="0.25">
      <c r="A130" s="170" t="s">
        <v>61</v>
      </c>
      <c r="B130" s="166">
        <v>0.16420000000000001</v>
      </c>
      <c r="C130" s="166">
        <v>15</v>
      </c>
      <c r="D130" s="162">
        <v>0.69040000000000001</v>
      </c>
      <c r="E130" s="169">
        <f t="shared" si="0"/>
        <v>1.7004552000000002</v>
      </c>
      <c r="F130" s="162">
        <v>0.5</v>
      </c>
      <c r="G130" s="171">
        <f t="shared" ref="G130:G139" si="1">(B130*C130)*F130</f>
        <v>1.2315</v>
      </c>
      <c r="H130" s="163">
        <f>(A127*G130)/12</f>
        <v>0</v>
      </c>
      <c r="I130" s="78"/>
    </row>
    <row r="131" spans="1:10" x14ac:dyDescent="0.25">
      <c r="A131" s="170" t="s">
        <v>62</v>
      </c>
      <c r="B131" s="168">
        <v>1</v>
      </c>
      <c r="C131" s="166">
        <v>5</v>
      </c>
      <c r="D131" s="162">
        <v>0.69040000000000001</v>
      </c>
      <c r="E131" s="169">
        <f t="shared" si="0"/>
        <v>3.452</v>
      </c>
      <c r="F131" s="162">
        <v>0.5</v>
      </c>
      <c r="G131" s="171">
        <f t="shared" si="1"/>
        <v>2.5</v>
      </c>
      <c r="H131" s="163">
        <f>(A127*G131)/12</f>
        <v>0</v>
      </c>
      <c r="I131" s="78"/>
    </row>
    <row r="132" spans="1:10" x14ac:dyDescent="0.25">
      <c r="A132" s="170" t="s">
        <v>63</v>
      </c>
      <c r="B132" s="166">
        <v>0.15310000000000001</v>
      </c>
      <c r="C132" s="166">
        <v>2</v>
      </c>
      <c r="D132" s="162">
        <v>1</v>
      </c>
      <c r="E132" s="169">
        <f t="shared" si="0"/>
        <v>0.30620000000000003</v>
      </c>
      <c r="F132" s="162">
        <v>1</v>
      </c>
      <c r="G132" s="171">
        <f t="shared" si="1"/>
        <v>0.30620000000000003</v>
      </c>
      <c r="H132" s="163">
        <f>(A127*G132)/12</f>
        <v>0</v>
      </c>
      <c r="I132" s="78"/>
    </row>
    <row r="133" spans="1:10" x14ac:dyDescent="0.25">
      <c r="A133" s="170" t="s">
        <v>64</v>
      </c>
      <c r="B133" s="166">
        <v>3.0099999999999998E-2</v>
      </c>
      <c r="C133" s="166">
        <v>2</v>
      </c>
      <c r="D133" s="162">
        <v>0.69040000000000001</v>
      </c>
      <c r="E133" s="169">
        <f t="shared" si="0"/>
        <v>4.1562080000000001E-2</v>
      </c>
      <c r="F133" s="162">
        <v>0.5</v>
      </c>
      <c r="G133" s="171">
        <f t="shared" si="1"/>
        <v>3.0099999999999998E-2</v>
      </c>
      <c r="H133" s="163">
        <f>(A127*G133)/12</f>
        <v>0</v>
      </c>
      <c r="I133" s="78"/>
    </row>
    <row r="134" spans="1:10" x14ac:dyDescent="0.25">
      <c r="A134" s="170" t="s">
        <v>65</v>
      </c>
      <c r="B134" s="166">
        <v>1.6299999999999999E-2</v>
      </c>
      <c r="C134" s="166">
        <v>3</v>
      </c>
      <c r="D134" s="162">
        <v>1</v>
      </c>
      <c r="E134" s="169">
        <f t="shared" si="0"/>
        <v>4.8899999999999999E-2</v>
      </c>
      <c r="F134" s="162">
        <v>0.5</v>
      </c>
      <c r="G134" s="171">
        <f t="shared" si="1"/>
        <v>2.445E-2</v>
      </c>
      <c r="H134" s="163">
        <f>(A127*G134)/12</f>
        <v>0</v>
      </c>
      <c r="I134" s="78"/>
    </row>
    <row r="135" spans="1:10" x14ac:dyDescent="0.25">
      <c r="A135" s="170" t="s">
        <v>66</v>
      </c>
      <c r="B135" s="168">
        <v>0.02</v>
      </c>
      <c r="C135" s="166">
        <v>1</v>
      </c>
      <c r="D135" s="162">
        <v>1</v>
      </c>
      <c r="E135" s="169">
        <f t="shared" si="0"/>
        <v>0.02</v>
      </c>
      <c r="F135" s="162">
        <v>1</v>
      </c>
      <c r="G135" s="171">
        <f t="shared" si="1"/>
        <v>0.02</v>
      </c>
      <c r="H135" s="163">
        <f>(A127*G135)/12</f>
        <v>0</v>
      </c>
      <c r="I135" s="78"/>
    </row>
    <row r="136" spans="1:10" x14ac:dyDescent="0.25">
      <c r="A136" s="170" t="s">
        <v>67</v>
      </c>
      <c r="B136" s="168">
        <v>4.0000000000000001E-3</v>
      </c>
      <c r="C136" s="166">
        <v>1</v>
      </c>
      <c r="D136" s="162">
        <v>1</v>
      </c>
      <c r="E136" s="169">
        <f t="shared" si="0"/>
        <v>4.0000000000000001E-3</v>
      </c>
      <c r="F136" s="162">
        <v>1</v>
      </c>
      <c r="G136" s="171">
        <f t="shared" si="1"/>
        <v>4.0000000000000001E-3</v>
      </c>
      <c r="H136" s="163">
        <f>(A127*G136)/12</f>
        <v>0</v>
      </c>
      <c r="I136" s="78"/>
    </row>
    <row r="137" spans="1:10" x14ac:dyDescent="0.25">
      <c r="A137" s="170" t="s">
        <v>68</v>
      </c>
      <c r="B137" s="168">
        <v>4.2000000000000003E-2</v>
      </c>
      <c r="C137" s="166">
        <v>20</v>
      </c>
      <c r="D137" s="162">
        <v>0.69040000000000001</v>
      </c>
      <c r="E137" s="169">
        <f t="shared" si="0"/>
        <v>0.57993600000000012</v>
      </c>
      <c r="F137" s="162">
        <v>0.5</v>
      </c>
      <c r="G137" s="171">
        <f t="shared" si="1"/>
        <v>0.42000000000000004</v>
      </c>
      <c r="H137" s="163">
        <f>(A127*G137)/12</f>
        <v>0</v>
      </c>
      <c r="I137" s="78"/>
    </row>
    <row r="138" spans="1:10" x14ac:dyDescent="0.25">
      <c r="A138" s="170" t="s">
        <v>69</v>
      </c>
      <c r="B138" s="166">
        <v>3.8E-3</v>
      </c>
      <c r="C138" s="166">
        <v>180</v>
      </c>
      <c r="D138" s="162">
        <v>0.69040000000000001</v>
      </c>
      <c r="E138" s="169">
        <f t="shared" si="0"/>
        <v>0.47223360000000003</v>
      </c>
      <c r="F138" s="162">
        <v>0.5</v>
      </c>
      <c r="G138" s="171">
        <f t="shared" si="1"/>
        <v>0.34200000000000003</v>
      </c>
      <c r="H138" s="163">
        <f>(A127*G138)/12</f>
        <v>0</v>
      </c>
      <c r="J138" s="48"/>
    </row>
    <row r="139" spans="1:10" x14ac:dyDescent="0.25">
      <c r="A139" s="170" t="s">
        <v>70</v>
      </c>
      <c r="B139" s="166">
        <v>2.9999999999999997E-4</v>
      </c>
      <c r="C139" s="166">
        <v>6</v>
      </c>
      <c r="D139" s="162">
        <v>1</v>
      </c>
      <c r="E139" s="169">
        <f t="shared" si="0"/>
        <v>1.8E-3</v>
      </c>
      <c r="F139" s="162">
        <v>1</v>
      </c>
      <c r="G139" s="171">
        <f t="shared" si="1"/>
        <v>1.8E-3</v>
      </c>
      <c r="H139" s="163">
        <f>(A127*G139)/12</f>
        <v>0</v>
      </c>
    </row>
    <row r="140" spans="1:10" x14ac:dyDescent="0.25">
      <c r="A140" s="249" t="s">
        <v>26</v>
      </c>
      <c r="B140" s="249"/>
      <c r="C140" s="249"/>
      <c r="D140" s="249"/>
      <c r="E140" s="165">
        <f>SUM(E128:E139)</f>
        <v>7.6270868800000002</v>
      </c>
      <c r="F140" s="164"/>
      <c r="G140" s="173">
        <f>SUM(G128:G139)</f>
        <v>5.8800499999999998</v>
      </c>
      <c r="H140" s="175">
        <f>SUM(H128:H139)</f>
        <v>0</v>
      </c>
    </row>
    <row r="141" spans="1:10" x14ac:dyDescent="0.25">
      <c r="A141" s="232" t="s">
        <v>71</v>
      </c>
      <c r="B141" s="233"/>
      <c r="C141" s="233"/>
      <c r="D141" s="233"/>
      <c r="E141" s="250"/>
      <c r="F141" s="91"/>
    </row>
    <row r="142" spans="1:10" x14ac:dyDescent="0.25">
      <c r="A142" s="236" t="s">
        <v>119</v>
      </c>
      <c r="B142" s="237"/>
      <c r="C142" s="237"/>
      <c r="D142" s="238"/>
      <c r="E142" s="3"/>
      <c r="F142" s="27"/>
      <c r="I142" s="49"/>
    </row>
    <row r="143" spans="1:10" x14ac:dyDescent="0.25">
      <c r="A143" s="51" t="s">
        <v>72</v>
      </c>
      <c r="B143" s="51" t="s">
        <v>96</v>
      </c>
      <c r="C143" s="143" t="s">
        <v>9</v>
      </c>
      <c r="D143" s="143" t="s">
        <v>73</v>
      </c>
      <c r="E143" s="135" t="s">
        <v>18</v>
      </c>
      <c r="F143" s="91"/>
      <c r="I143" s="49"/>
    </row>
    <row r="144" spans="1:10" ht="81.75" customHeight="1" x14ac:dyDescent="0.25">
      <c r="A144" s="52" t="s">
        <v>133</v>
      </c>
      <c r="B144" s="53"/>
      <c r="C144" s="56"/>
      <c r="D144" s="57">
        <f>C144*B144</f>
        <v>0</v>
      </c>
      <c r="E144" s="26">
        <f>D144/12</f>
        <v>0</v>
      </c>
      <c r="F144" s="69"/>
      <c r="I144" s="54"/>
    </row>
    <row r="145" spans="1:9" ht="95.25" customHeight="1" x14ac:dyDescent="0.25">
      <c r="A145" s="52" t="s">
        <v>134</v>
      </c>
      <c r="B145" s="53"/>
      <c r="C145" s="56"/>
      <c r="D145" s="57">
        <f>C145*B145</f>
        <v>0</v>
      </c>
      <c r="E145" s="26">
        <f>D145/12</f>
        <v>0</v>
      </c>
      <c r="F145" s="69"/>
      <c r="I145" s="54"/>
    </row>
    <row r="146" spans="1:9" x14ac:dyDescent="0.25">
      <c r="A146" s="251" t="s">
        <v>79</v>
      </c>
      <c r="B146" s="251"/>
      <c r="C146" s="251"/>
      <c r="D146" s="251"/>
      <c r="E146" s="20">
        <f>SUM(E144:E145)</f>
        <v>0</v>
      </c>
      <c r="F146" s="63"/>
      <c r="I146" s="50"/>
    </row>
    <row r="147" spans="1:9" x14ac:dyDescent="0.25">
      <c r="A147" s="17"/>
      <c r="B147" s="17"/>
      <c r="C147" s="17"/>
      <c r="D147" s="17"/>
      <c r="E147" s="63"/>
      <c r="F147" s="63"/>
      <c r="I147" s="50"/>
    </row>
    <row r="148" spans="1:9" x14ac:dyDescent="0.25">
      <c r="A148" s="17"/>
      <c r="B148" s="17"/>
      <c r="C148" s="17"/>
      <c r="D148" s="17"/>
      <c r="E148" s="27"/>
      <c r="F148" s="27"/>
    </row>
    <row r="149" spans="1:9" x14ac:dyDescent="0.25">
      <c r="A149" s="232" t="s">
        <v>109</v>
      </c>
      <c r="B149" s="233"/>
      <c r="C149" s="233"/>
      <c r="D149" s="250"/>
      <c r="E149" s="135" t="s">
        <v>18</v>
      </c>
      <c r="F149" s="91"/>
    </row>
    <row r="150" spans="1:9" x14ac:dyDescent="0.25">
      <c r="A150" s="239" t="s">
        <v>74</v>
      </c>
      <c r="B150" s="240"/>
      <c r="C150" s="240"/>
      <c r="D150" s="241"/>
      <c r="E150" s="26">
        <f>E61</f>
        <v>0</v>
      </c>
      <c r="F150" s="69"/>
    </row>
    <row r="151" spans="1:9" x14ac:dyDescent="0.25">
      <c r="A151" s="239" t="s">
        <v>75</v>
      </c>
      <c r="B151" s="240"/>
      <c r="C151" s="240"/>
      <c r="D151" s="241"/>
      <c r="E151" s="26">
        <f>E97</f>
        <v>0</v>
      </c>
      <c r="F151" s="69"/>
    </row>
    <row r="152" spans="1:9" x14ac:dyDescent="0.25">
      <c r="A152" s="239" t="s">
        <v>76</v>
      </c>
      <c r="B152" s="240"/>
      <c r="C152" s="240"/>
      <c r="D152" s="241"/>
      <c r="E152" s="26">
        <f>E121</f>
        <v>0</v>
      </c>
      <c r="F152" s="69"/>
    </row>
    <row r="153" spans="1:9" x14ac:dyDescent="0.25">
      <c r="A153" s="239" t="s">
        <v>77</v>
      </c>
      <c r="B153" s="240"/>
      <c r="C153" s="240"/>
      <c r="D153" s="241"/>
      <c r="E153" s="26">
        <f>H140</f>
        <v>0</v>
      </c>
      <c r="F153" s="69"/>
    </row>
    <row r="154" spans="1:9" x14ac:dyDescent="0.25">
      <c r="A154" s="242" t="s">
        <v>78</v>
      </c>
      <c r="B154" s="243"/>
      <c r="C154" s="243"/>
      <c r="D154" s="244"/>
      <c r="E154" s="26">
        <f>E146</f>
        <v>0</v>
      </c>
      <c r="F154" s="69"/>
    </row>
    <row r="155" spans="1:9" x14ac:dyDescent="0.25">
      <c r="A155" s="245" t="s">
        <v>79</v>
      </c>
      <c r="B155" s="246"/>
      <c r="C155" s="246"/>
      <c r="D155" s="247"/>
      <c r="E155" s="20">
        <f>SUM(E150:E154)</f>
        <v>0</v>
      </c>
      <c r="F155" s="63"/>
    </row>
    <row r="157" spans="1:9" x14ac:dyDescent="0.25">
      <c r="A157" s="248" t="s">
        <v>121</v>
      </c>
      <c r="B157" s="248"/>
      <c r="C157" s="248"/>
      <c r="D157" s="248"/>
      <c r="E157" s="248"/>
      <c r="F157" s="93"/>
    </row>
    <row r="158" spans="1:9" x14ac:dyDescent="0.25">
      <c r="A158" s="234"/>
      <c r="B158" s="235"/>
      <c r="C158" s="135" t="s">
        <v>101</v>
      </c>
      <c r="D158" s="135" t="s">
        <v>102</v>
      </c>
      <c r="E158" s="135" t="s">
        <v>18</v>
      </c>
      <c r="F158" s="91"/>
    </row>
    <row r="159" spans="1:9" x14ac:dyDescent="0.25">
      <c r="A159" s="227" t="s">
        <v>103</v>
      </c>
      <c r="B159" s="228"/>
      <c r="C159" s="59">
        <f>E155</f>
        <v>0</v>
      </c>
      <c r="D159" s="10">
        <v>0.03</v>
      </c>
      <c r="E159" s="59">
        <f>C159*D159</f>
        <v>0</v>
      </c>
      <c r="F159" s="123"/>
    </row>
    <row r="160" spans="1:9" x14ac:dyDescent="0.25">
      <c r="A160" s="227" t="s">
        <v>97</v>
      </c>
      <c r="B160" s="228"/>
      <c r="C160" s="59">
        <f>E155+E159</f>
        <v>0</v>
      </c>
      <c r="D160" s="10">
        <v>3.7900000000000003E-2</v>
      </c>
      <c r="E160" s="59">
        <f>C160*D160</f>
        <v>0</v>
      </c>
      <c r="F160" s="123"/>
    </row>
    <row r="161" spans="1:8" x14ac:dyDescent="0.25">
      <c r="A161" s="142"/>
      <c r="B161" s="147"/>
      <c r="C161" s="147"/>
      <c r="D161" s="147"/>
      <c r="E161" s="148"/>
      <c r="F161" s="123"/>
    </row>
    <row r="162" spans="1:8" x14ac:dyDescent="0.25">
      <c r="A162" s="236" t="s">
        <v>104</v>
      </c>
      <c r="B162" s="237"/>
      <c r="C162" s="237"/>
      <c r="D162" s="237"/>
      <c r="E162" s="238"/>
      <c r="F162" s="100"/>
    </row>
    <row r="163" spans="1:8" x14ac:dyDescent="0.25">
      <c r="A163" s="227" t="s">
        <v>98</v>
      </c>
      <c r="B163" s="228"/>
      <c r="C163" s="26">
        <f>(C160+E160)/((100-6.94)/100)</f>
        <v>0</v>
      </c>
      <c r="D163" s="10">
        <v>6.4999999999999997E-3</v>
      </c>
      <c r="E163" s="21">
        <f>C163*D163</f>
        <v>0</v>
      </c>
      <c r="F163" s="124"/>
    </row>
    <row r="164" spans="1:8" x14ac:dyDescent="0.25">
      <c r="A164" s="227" t="s">
        <v>99</v>
      </c>
      <c r="B164" s="228"/>
      <c r="C164" s="26">
        <f>(C160+E160)/((100-6.94)/100)</f>
        <v>0</v>
      </c>
      <c r="D164" s="10">
        <v>0.03</v>
      </c>
      <c r="E164" s="21">
        <f>C164*D164</f>
        <v>0</v>
      </c>
      <c r="F164" s="124"/>
    </row>
    <row r="165" spans="1:8" x14ac:dyDescent="0.25">
      <c r="A165" s="227" t="s">
        <v>100</v>
      </c>
      <c r="B165" s="228"/>
      <c r="C165" s="26">
        <f>(C160+E160)/((100-6.94)/100)</f>
        <v>0</v>
      </c>
      <c r="D165" s="10">
        <v>0.03</v>
      </c>
      <c r="E165" s="21">
        <f>C165*D165</f>
        <v>0</v>
      </c>
      <c r="F165" s="124"/>
    </row>
    <row r="166" spans="1:8" x14ac:dyDescent="0.25">
      <c r="A166" s="229" t="s">
        <v>105</v>
      </c>
      <c r="B166" s="230"/>
      <c r="C166" s="231"/>
      <c r="D166" s="60">
        <f>SUM(D163:D165)</f>
        <v>6.6500000000000004E-2</v>
      </c>
      <c r="E166" s="20">
        <f>SUM(E163:E165)</f>
        <v>0</v>
      </c>
      <c r="F166" s="63"/>
    </row>
    <row r="167" spans="1:8" x14ac:dyDescent="0.25">
      <c r="A167" s="229" t="s">
        <v>106</v>
      </c>
      <c r="B167" s="230"/>
      <c r="C167" s="230"/>
      <c r="D167" s="90">
        <f>D159+D160+D166</f>
        <v>0.13440000000000002</v>
      </c>
      <c r="E167" s="61">
        <f>E159+E160+E166</f>
        <v>0</v>
      </c>
      <c r="F167" s="125"/>
    </row>
    <row r="169" spans="1:8" x14ac:dyDescent="0.25">
      <c r="A169" s="232" t="s">
        <v>110</v>
      </c>
      <c r="B169" s="233"/>
      <c r="C169" s="233"/>
      <c r="D169" s="233"/>
      <c r="E169" s="134" t="s">
        <v>18</v>
      </c>
      <c r="F169" s="91"/>
    </row>
    <row r="170" spans="1:8" x14ac:dyDescent="0.25">
      <c r="A170" s="220" t="s">
        <v>74</v>
      </c>
      <c r="B170" s="220"/>
      <c r="C170" s="220"/>
      <c r="D170" s="220"/>
      <c r="E170" s="26">
        <f>E61</f>
        <v>0</v>
      </c>
      <c r="F170" s="69"/>
    </row>
    <row r="171" spans="1:8" x14ac:dyDescent="0.25">
      <c r="A171" s="220" t="s">
        <v>75</v>
      </c>
      <c r="B171" s="220"/>
      <c r="C171" s="220"/>
      <c r="D171" s="220"/>
      <c r="E171" s="26">
        <f>E97</f>
        <v>0</v>
      </c>
      <c r="F171" s="69"/>
    </row>
    <row r="172" spans="1:8" x14ac:dyDescent="0.25">
      <c r="A172" s="220" t="s">
        <v>76</v>
      </c>
      <c r="B172" s="220"/>
      <c r="C172" s="220"/>
      <c r="D172" s="220"/>
      <c r="E172" s="26">
        <f>E121</f>
        <v>0</v>
      </c>
      <c r="F172" s="69"/>
    </row>
    <row r="173" spans="1:8" x14ac:dyDescent="0.25">
      <c r="A173" s="220" t="s">
        <v>77</v>
      </c>
      <c r="B173" s="220"/>
      <c r="C173" s="220"/>
      <c r="D173" s="220"/>
      <c r="E173" s="75">
        <f>E153</f>
        <v>0</v>
      </c>
      <c r="F173" s="126"/>
    </row>
    <row r="174" spans="1:8" x14ac:dyDescent="0.25">
      <c r="A174" s="221" t="s">
        <v>78</v>
      </c>
      <c r="B174" s="221"/>
      <c r="C174" s="221"/>
      <c r="D174" s="221"/>
      <c r="E174" s="26">
        <f>E154</f>
        <v>0</v>
      </c>
      <c r="F174" s="69"/>
    </row>
    <row r="175" spans="1:8" x14ac:dyDescent="0.25">
      <c r="A175" s="222" t="s">
        <v>107</v>
      </c>
      <c r="B175" s="222"/>
      <c r="C175" s="222"/>
      <c r="D175" s="222"/>
      <c r="E175" s="62">
        <f>E167</f>
        <v>0</v>
      </c>
      <c r="F175" s="127"/>
    </row>
    <row r="176" spans="1:8" s="130" customFormat="1" x14ac:dyDescent="0.25">
      <c r="A176" s="223" t="s">
        <v>135</v>
      </c>
      <c r="B176" s="224"/>
      <c r="C176" s="224"/>
      <c r="D176" s="225"/>
      <c r="E176" s="214">
        <f>SUM(E170:E175)</f>
        <v>0</v>
      </c>
      <c r="F176" s="129"/>
      <c r="H176" s="131"/>
    </row>
    <row r="177" spans="1:8" s="130" customFormat="1" x14ac:dyDescent="0.25">
      <c r="A177" s="190"/>
      <c r="B177" s="191"/>
      <c r="C177" s="191"/>
      <c r="D177" s="191"/>
      <c r="E177" s="129"/>
      <c r="F177" s="129"/>
      <c r="H177" s="131"/>
    </row>
    <row r="178" spans="1:8" s="130" customFormat="1" ht="25.5" x14ac:dyDescent="0.25">
      <c r="A178" s="226" t="s">
        <v>137</v>
      </c>
      <c r="B178" s="226"/>
      <c r="C178" s="188" t="s">
        <v>138</v>
      </c>
      <c r="D178" s="197" t="s">
        <v>144</v>
      </c>
      <c r="E178" s="189" t="s">
        <v>139</v>
      </c>
      <c r="F178" s="189" t="s">
        <v>140</v>
      </c>
      <c r="H178" s="131"/>
    </row>
    <row r="179" spans="1:8" s="130" customFormat="1" x14ac:dyDescent="0.25">
      <c r="A179" s="218" t="s">
        <v>143</v>
      </c>
      <c r="B179" s="219"/>
      <c r="C179" s="188">
        <v>1</v>
      </c>
      <c r="D179" s="212">
        <f>E179/5</f>
        <v>0</v>
      </c>
      <c r="E179" s="210">
        <f>E176</f>
        <v>0</v>
      </c>
      <c r="F179" s="192">
        <f>E179*12</f>
        <v>0</v>
      </c>
      <c r="H179" s="131"/>
    </row>
    <row r="180" spans="1:8" s="130" customFormat="1" x14ac:dyDescent="0.25">
      <c r="A180" s="193"/>
      <c r="B180" s="194"/>
      <c r="C180" s="194"/>
      <c r="D180" s="194"/>
      <c r="E180" s="129"/>
      <c r="F180" s="129"/>
      <c r="H180" s="131"/>
    </row>
    <row r="181" spans="1:8" s="130" customFormat="1" x14ac:dyDescent="0.25">
      <c r="A181" s="193"/>
      <c r="B181" s="194"/>
      <c r="C181" s="194"/>
      <c r="D181" s="194"/>
      <c r="E181" s="129"/>
      <c r="F181" s="129"/>
      <c r="H181" s="131"/>
    </row>
    <row r="182" spans="1:8" s="130" customFormat="1" x14ac:dyDescent="0.25">
      <c r="A182" s="193"/>
      <c r="B182" s="194"/>
      <c r="C182" s="194"/>
      <c r="D182" s="194"/>
      <c r="E182" s="129"/>
      <c r="F182" s="129"/>
      <c r="H182" s="131"/>
    </row>
    <row r="183" spans="1:8" s="130" customFormat="1" x14ac:dyDescent="0.25">
      <c r="A183" s="193"/>
      <c r="B183" s="194"/>
      <c r="C183" s="194"/>
      <c r="D183" s="194"/>
      <c r="E183" s="129"/>
      <c r="F183" s="129"/>
      <c r="H183" s="131"/>
    </row>
    <row r="184" spans="1:8" x14ac:dyDescent="0.25">
      <c r="A184" s="193"/>
      <c r="B184" s="194"/>
      <c r="C184" s="194"/>
      <c r="D184" s="194"/>
      <c r="E184" s="129"/>
      <c r="F184" s="129"/>
      <c r="H184" s="71"/>
    </row>
  </sheetData>
  <mergeCells count="133">
    <mergeCell ref="A1:E1"/>
    <mergeCell ref="A7:B7"/>
    <mergeCell ref="C7:E7"/>
    <mergeCell ref="A8:B8"/>
    <mergeCell ref="C8:E8"/>
    <mergeCell ref="A9:B9"/>
    <mergeCell ref="C9:E9"/>
    <mergeCell ref="A2:E2"/>
    <mergeCell ref="B3:D3"/>
    <mergeCell ref="A4:E4"/>
    <mergeCell ref="A5:B5"/>
    <mergeCell ref="C5:E5"/>
    <mergeCell ref="A6:B6"/>
    <mergeCell ref="C6:E6"/>
    <mergeCell ref="A15:B15"/>
    <mergeCell ref="A16:B16"/>
    <mergeCell ref="A19:B19"/>
    <mergeCell ref="A10:B10"/>
    <mergeCell ref="C10:E10"/>
    <mergeCell ref="C11:E11"/>
    <mergeCell ref="A13:B13"/>
    <mergeCell ref="A14:B14"/>
    <mergeCell ref="A44:D44"/>
    <mergeCell ref="A49:C49"/>
    <mergeCell ref="A50:C50"/>
    <mergeCell ref="I50:L50"/>
    <mergeCell ref="A51:C51"/>
    <mergeCell ref="A53:E53"/>
    <mergeCell ref="A21:B21"/>
    <mergeCell ref="A23:C23"/>
    <mergeCell ref="A26:B26"/>
    <mergeCell ref="A29:E29"/>
    <mergeCell ref="A30:A31"/>
    <mergeCell ref="B30:B31"/>
    <mergeCell ref="C30:C31"/>
    <mergeCell ref="D30:E30"/>
    <mergeCell ref="A46:C46"/>
    <mergeCell ref="A47:C47"/>
    <mergeCell ref="A48:C48"/>
    <mergeCell ref="A64:E64"/>
    <mergeCell ref="A65:C65"/>
    <mergeCell ref="A66:C66"/>
    <mergeCell ref="A67:C67"/>
    <mergeCell ref="A68:D68"/>
    <mergeCell ref="A70:E70"/>
    <mergeCell ref="A55:E55"/>
    <mergeCell ref="A57:C57"/>
    <mergeCell ref="A58:C58"/>
    <mergeCell ref="A60:C60"/>
    <mergeCell ref="A61:D61"/>
    <mergeCell ref="A63:E63"/>
    <mergeCell ref="A77:C77"/>
    <mergeCell ref="A78:C78"/>
    <mergeCell ref="A79:C79"/>
    <mergeCell ref="A80:C80"/>
    <mergeCell ref="A81:C81"/>
    <mergeCell ref="A83:E83"/>
    <mergeCell ref="A71:B71"/>
    <mergeCell ref="A72:C72"/>
    <mergeCell ref="A73:C73"/>
    <mergeCell ref="A74:C74"/>
    <mergeCell ref="A75:C75"/>
    <mergeCell ref="A76:C76"/>
    <mergeCell ref="A90:D90"/>
    <mergeCell ref="A92:E92"/>
    <mergeCell ref="A93:D93"/>
    <mergeCell ref="A94:D94"/>
    <mergeCell ref="A95:D95"/>
    <mergeCell ref="A96:D96"/>
    <mergeCell ref="A84:D84"/>
    <mergeCell ref="A85:D85"/>
    <mergeCell ref="A86:D86"/>
    <mergeCell ref="A87:D87"/>
    <mergeCell ref="A88:D88"/>
    <mergeCell ref="A89:D89"/>
    <mergeCell ref="A105:C105"/>
    <mergeCell ref="A107:C107"/>
    <mergeCell ref="A108:C108"/>
    <mergeCell ref="A109:C109"/>
    <mergeCell ref="A110:C110"/>
    <mergeCell ref="A111:C111"/>
    <mergeCell ref="A97:D97"/>
    <mergeCell ref="A99:E99"/>
    <mergeCell ref="A101:C101"/>
    <mergeCell ref="A102:C102"/>
    <mergeCell ref="A103:C103"/>
    <mergeCell ref="A104:C104"/>
    <mergeCell ref="A113:C113"/>
    <mergeCell ref="A114:C114"/>
    <mergeCell ref="A115:C115"/>
    <mergeCell ref="A117:D117"/>
    <mergeCell ref="A118:D118"/>
    <mergeCell ref="A119:D119"/>
    <mergeCell ref="B126:B127"/>
    <mergeCell ref="C126:C127"/>
    <mergeCell ref="A125:G125"/>
    <mergeCell ref="D126:E126"/>
    <mergeCell ref="F126:H126"/>
    <mergeCell ref="A141:E141"/>
    <mergeCell ref="A142:D142"/>
    <mergeCell ref="A146:D146"/>
    <mergeCell ref="A149:D149"/>
    <mergeCell ref="A150:D150"/>
    <mergeCell ref="A151:D151"/>
    <mergeCell ref="A120:D120"/>
    <mergeCell ref="A121:C121"/>
    <mergeCell ref="A123:E123"/>
    <mergeCell ref="A124:E124"/>
    <mergeCell ref="A140:D140"/>
    <mergeCell ref="A159:B159"/>
    <mergeCell ref="A160:B160"/>
    <mergeCell ref="A162:E162"/>
    <mergeCell ref="A163:B163"/>
    <mergeCell ref="A164:B164"/>
    <mergeCell ref="A165:B165"/>
    <mergeCell ref="A152:D152"/>
    <mergeCell ref="A153:D153"/>
    <mergeCell ref="A154:D154"/>
    <mergeCell ref="A155:D155"/>
    <mergeCell ref="A157:E157"/>
    <mergeCell ref="A158:B158"/>
    <mergeCell ref="A178:B178"/>
    <mergeCell ref="A179:B179"/>
    <mergeCell ref="A173:D173"/>
    <mergeCell ref="A174:D174"/>
    <mergeCell ref="A175:D175"/>
    <mergeCell ref="A176:D176"/>
    <mergeCell ref="A166:C166"/>
    <mergeCell ref="A167:C167"/>
    <mergeCell ref="A169:D169"/>
    <mergeCell ref="A170:D170"/>
    <mergeCell ref="A171:D171"/>
    <mergeCell ref="A172:D172"/>
  </mergeCells>
  <pageMargins left="0.511811024" right="0.511811024" top="0.78740157499999996" bottom="0.78740157499999996" header="0.31496062000000002" footer="0.31496062000000002"/>
  <pageSetup paperSize="9" scale="82" orientation="portrait" r:id="rId1"/>
  <rowBreaks count="3" manualBreakCount="3">
    <brk id="51" max="16383" man="1"/>
    <brk id="98" max="16383" man="1"/>
    <brk id="14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Vigia 12DIA LP </vt:lpstr>
      <vt:lpstr>Vigia 12NOITE LP</vt:lpstr>
      <vt:lpstr>'Vigia 12DIA LP '!Area_de_impressao</vt:lpstr>
      <vt:lpstr>'Vigia 12NOITE LP'!Area_de_impressao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 pmsap</cp:lastModifiedBy>
  <cp:lastPrinted>2020-01-17T16:11:38Z</cp:lastPrinted>
  <dcterms:created xsi:type="dcterms:W3CDTF">2017-08-17T21:14:09Z</dcterms:created>
  <dcterms:modified xsi:type="dcterms:W3CDTF">2020-03-30T19:28:47Z</dcterms:modified>
</cp:coreProperties>
</file>