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370" windowHeight="7530"/>
  </bookViews>
  <sheets>
    <sheet name="EPP" sheetId="4" r:id="rId1"/>
    <sheet name="LUCRO REAL" sheetId="2" r:id="rId2"/>
    <sheet name="LUCRO PRESUMIDO" sheetId="3" r:id="rId3"/>
  </sheets>
  <definedNames>
    <definedName name="_xlnm.Print_Area" localSheetId="0">EPP!$A$1:$W$143</definedName>
    <definedName name="_xlnm.Print_Area" localSheetId="2">'LUCRO PRESUMIDO'!$A$1:$U$145</definedName>
    <definedName name="_xlnm.Print_Area" localSheetId="1">'LUCRO REAL'!$A$1:$U$147</definedName>
  </definedNames>
  <calcPr calcId="144525"/>
</workbook>
</file>

<file path=xl/calcChain.xml><?xml version="1.0" encoding="utf-8"?>
<calcChain xmlns="http://schemas.openxmlformats.org/spreadsheetml/2006/main">
  <c r="H6" i="3" l="1"/>
  <c r="H7" i="2"/>
  <c r="H7" i="4"/>
  <c r="H28" i="4" l="1"/>
  <c r="G21" i="4"/>
  <c r="G131" i="4"/>
  <c r="K130" i="4"/>
  <c r="K131" i="4" s="1"/>
  <c r="H129" i="4"/>
  <c r="H128" i="4"/>
  <c r="M122" i="4"/>
  <c r="N86" i="4"/>
  <c r="J82" i="4"/>
  <c r="N78" i="4"/>
  <c r="J72" i="4"/>
  <c r="G64" i="4"/>
  <c r="K61" i="4"/>
  <c r="L61" i="4" s="1"/>
  <c r="H50" i="4" s="1"/>
  <c r="M57" i="4"/>
  <c r="K53" i="4"/>
  <c r="N53" i="4" s="1"/>
  <c r="O53" i="4" s="1"/>
  <c r="P53" i="4" s="1"/>
  <c r="H48" i="4" s="1"/>
  <c r="L49" i="4"/>
  <c r="H47" i="4" s="1"/>
  <c r="H49" i="4"/>
  <c r="L45" i="4"/>
  <c r="L41" i="4"/>
  <c r="I41" i="4"/>
  <c r="L40" i="4"/>
  <c r="K40" i="4"/>
  <c r="I38" i="4"/>
  <c r="M37" i="4"/>
  <c r="I37" i="4"/>
  <c r="M34" i="4"/>
  <c r="S82" i="4" s="1"/>
  <c r="L34" i="4"/>
  <c r="P82" i="4" s="1"/>
  <c r="K34" i="4"/>
  <c r="R82" i="4" s="1"/>
  <c r="H26" i="4"/>
  <c r="N37" i="4" l="1"/>
  <c r="O37" i="4" s="1"/>
  <c r="H37" i="4" s="1"/>
  <c r="H51" i="4"/>
  <c r="H115" i="4" s="1"/>
  <c r="H139" i="4" s="1"/>
  <c r="I43" i="4"/>
  <c r="J26" i="4"/>
  <c r="N41" i="4"/>
  <c r="O41" i="4" s="1"/>
  <c r="H38" i="4" s="1"/>
  <c r="H33" i="4"/>
  <c r="I15" i="2"/>
  <c r="H28" i="3"/>
  <c r="H28" i="2"/>
  <c r="H26" i="2"/>
  <c r="N37" i="2" s="1"/>
  <c r="H43" i="4" l="1"/>
  <c r="H114" i="4" s="1"/>
  <c r="H138" i="4" s="1"/>
  <c r="H95" i="4"/>
  <c r="H92" i="4"/>
  <c r="H91" i="4"/>
  <c r="H56" i="4"/>
  <c r="H94" i="4"/>
  <c r="J90" i="4"/>
  <c r="H68" i="4"/>
  <c r="H62" i="4"/>
  <c r="H113" i="4"/>
  <c r="H93" i="4"/>
  <c r="H64" i="4"/>
  <c r="H103" i="4" s="1"/>
  <c r="H61" i="4"/>
  <c r="L26" i="4"/>
  <c r="M26" i="4" s="1"/>
  <c r="J30" i="4"/>
  <c r="L30" i="4" s="1"/>
  <c r="M30" i="4" s="1"/>
  <c r="H26" i="3"/>
  <c r="M82" i="4" l="1"/>
  <c r="H70" i="4"/>
  <c r="H71" i="4" s="1"/>
  <c r="H104" i="4" s="1"/>
  <c r="H97" i="4"/>
  <c r="K90" i="4"/>
  <c r="K93" i="4" s="1"/>
  <c r="J67" i="4" s="1"/>
  <c r="N68" i="4" s="1"/>
  <c r="H75" i="4" s="1"/>
  <c r="J91" i="4"/>
  <c r="H137" i="4"/>
  <c r="G132" i="3"/>
  <c r="K123" i="3"/>
  <c r="N87" i="3"/>
  <c r="J83" i="3"/>
  <c r="N79" i="3"/>
  <c r="J73" i="3"/>
  <c r="G65" i="3"/>
  <c r="K62" i="3"/>
  <c r="K53" i="3"/>
  <c r="N53" i="3" s="1"/>
  <c r="O53" i="3" s="1"/>
  <c r="L49" i="3"/>
  <c r="H47" i="3" s="1"/>
  <c r="L41" i="3"/>
  <c r="N41" i="3" s="1"/>
  <c r="O41" i="3" s="1"/>
  <c r="H38" i="3" s="1"/>
  <c r="L40" i="3"/>
  <c r="K40" i="3"/>
  <c r="M37" i="3"/>
  <c r="M34" i="3"/>
  <c r="S83" i="3" s="1"/>
  <c r="L34" i="3"/>
  <c r="P83" i="3" s="1"/>
  <c r="K34" i="3"/>
  <c r="R83" i="3" s="1"/>
  <c r="I15" i="3"/>
  <c r="M72" i="4" l="1"/>
  <c r="M74" i="4" s="1"/>
  <c r="O88" i="4"/>
  <c r="S87" i="4" s="1"/>
  <c r="T87" i="4" s="1"/>
  <c r="H76" i="4"/>
  <c r="H77" i="4" s="1"/>
  <c r="H105" i="4" s="1"/>
  <c r="H98" i="4"/>
  <c r="H99" i="4" s="1"/>
  <c r="H107" i="4" s="1"/>
  <c r="L72" i="4"/>
  <c r="M90" i="4"/>
  <c r="H48" i="3"/>
  <c r="L62" i="3"/>
  <c r="H50" i="3" s="1"/>
  <c r="M57" i="3"/>
  <c r="N37" i="3"/>
  <c r="O37" i="3" s="1"/>
  <c r="H37" i="3" s="1"/>
  <c r="H33" i="3"/>
  <c r="J26" i="3"/>
  <c r="N72" i="4" l="1"/>
  <c r="P78" i="4" s="1"/>
  <c r="R78" i="4" s="1"/>
  <c r="H81" i="4"/>
  <c r="O78" i="4"/>
  <c r="Q78" i="4" s="1"/>
  <c r="J74" i="4"/>
  <c r="N83" i="4"/>
  <c r="P84" i="4" s="1"/>
  <c r="H84" i="4"/>
  <c r="O83" i="4"/>
  <c r="T82" i="4" s="1"/>
  <c r="H51" i="3"/>
  <c r="H116" i="3" s="1"/>
  <c r="H140" i="3" s="1"/>
  <c r="H43" i="3"/>
  <c r="H115" i="3" s="1"/>
  <c r="H139" i="3" s="1"/>
  <c r="L26" i="3"/>
  <c r="J30" i="3"/>
  <c r="L30" i="3" s="1"/>
  <c r="H94" i="3"/>
  <c r="H65" i="3"/>
  <c r="H104" i="3" s="1"/>
  <c r="H59" i="3"/>
  <c r="H56" i="3"/>
  <c r="H96" i="3"/>
  <c r="H58" i="3"/>
  <c r="H93" i="3"/>
  <c r="H62" i="3"/>
  <c r="H69" i="3"/>
  <c r="H64" i="3"/>
  <c r="H114" i="3"/>
  <c r="H92" i="3"/>
  <c r="H63" i="3"/>
  <c r="H61" i="3"/>
  <c r="H57" i="3"/>
  <c r="H95" i="3"/>
  <c r="J91" i="3"/>
  <c r="Q72" i="4" l="1"/>
  <c r="R72" i="4" s="1"/>
  <c r="N74" i="4"/>
  <c r="H86" i="4"/>
  <c r="H85" i="4"/>
  <c r="H82" i="4"/>
  <c r="H83" i="4"/>
  <c r="J92" i="3"/>
  <c r="K91" i="3"/>
  <c r="K94" i="3" s="1"/>
  <c r="J68" i="3" s="1"/>
  <c r="N69" i="3" s="1"/>
  <c r="H76" i="3" s="1"/>
  <c r="H71" i="3"/>
  <c r="H72" i="3" s="1"/>
  <c r="H105" i="3" s="1"/>
  <c r="H138" i="3"/>
  <c r="H98" i="3"/>
  <c r="H87" i="4" l="1"/>
  <c r="H106" i="4" s="1"/>
  <c r="H109" i="4" s="1"/>
  <c r="H116" i="4" s="1"/>
  <c r="H117" i="4" s="1"/>
  <c r="M73" i="3"/>
  <c r="N73" i="3" s="1"/>
  <c r="L73" i="3"/>
  <c r="J75" i="3" s="1"/>
  <c r="H77" i="3"/>
  <c r="H78" i="3" s="1"/>
  <c r="H106" i="3" s="1"/>
  <c r="O89" i="3"/>
  <c r="S88" i="3" s="1"/>
  <c r="T88" i="3" s="1"/>
  <c r="H99" i="3"/>
  <c r="H100" i="3" s="1"/>
  <c r="H108" i="3" s="1"/>
  <c r="M91" i="3"/>
  <c r="M83" i="3"/>
  <c r="H140" i="4" l="1"/>
  <c r="H121" i="4"/>
  <c r="M75" i="3"/>
  <c r="H82" i="3"/>
  <c r="H83" i="3" s="1"/>
  <c r="O79" i="3"/>
  <c r="Q79" i="3" s="1"/>
  <c r="P79" i="3"/>
  <c r="R79" i="3" s="1"/>
  <c r="N75" i="3"/>
  <c r="Q73" i="3"/>
  <c r="R73" i="3" s="1"/>
  <c r="O84" i="3"/>
  <c r="T83" i="3" s="1"/>
  <c r="N84" i="3"/>
  <c r="P85" i="3" s="1"/>
  <c r="H85" i="3"/>
  <c r="H122" i="4" l="1"/>
  <c r="J122" i="4" s="1"/>
  <c r="M124" i="4" s="1"/>
  <c r="H84" i="3"/>
  <c r="H86" i="3"/>
  <c r="H87" i="3"/>
  <c r="H130" i="4" l="1"/>
  <c r="H126" i="4"/>
  <c r="L129" i="4"/>
  <c r="L127" i="4"/>
  <c r="H127" i="4" s="1"/>
  <c r="L130" i="4"/>
  <c r="L128" i="4"/>
  <c r="L126" i="4"/>
  <c r="H88" i="3"/>
  <c r="H107" i="3" s="1"/>
  <c r="H110" i="3" s="1"/>
  <c r="H117" i="3" s="1"/>
  <c r="H141" i="3" s="1"/>
  <c r="L131" i="4" l="1"/>
  <c r="L132" i="4" s="1"/>
  <c r="H131" i="4"/>
  <c r="H132" i="4" s="1"/>
  <c r="H142" i="4" s="1"/>
  <c r="H143" i="4" s="1"/>
  <c r="H118" i="3"/>
  <c r="H122" i="3" s="1"/>
  <c r="H123" i="3" l="1"/>
  <c r="J123" i="3" s="1"/>
  <c r="K125" i="3" s="1"/>
  <c r="H128" i="3" s="1"/>
  <c r="H124" i="3"/>
  <c r="H130" i="3"/>
  <c r="H127" i="3" l="1"/>
  <c r="H131" i="3"/>
  <c r="H129" i="3"/>
  <c r="H132" i="3" s="1"/>
  <c r="H133" i="3" s="1"/>
  <c r="H143" i="3" s="1"/>
  <c r="H144" i="3" s="1"/>
  <c r="G132" i="2" l="1"/>
  <c r="L123" i="2"/>
  <c r="N87" i="2"/>
  <c r="J83" i="2"/>
  <c r="N79" i="2"/>
  <c r="J73" i="2"/>
  <c r="G65" i="2"/>
  <c r="K62" i="2"/>
  <c r="K53" i="2"/>
  <c r="N53" i="2" s="1"/>
  <c r="O53" i="2" s="1"/>
  <c r="L49" i="2"/>
  <c r="H47" i="2" s="1"/>
  <c r="L45" i="2"/>
  <c r="L41" i="2"/>
  <c r="N41" i="2" s="1"/>
  <c r="L40" i="2"/>
  <c r="K40" i="2"/>
  <c r="M37" i="2"/>
  <c r="M34" i="2"/>
  <c r="S83" i="2" s="1"/>
  <c r="L34" i="2"/>
  <c r="P83" i="2" s="1"/>
  <c r="K34" i="2"/>
  <c r="R83" i="2" s="1"/>
  <c r="J26" i="2"/>
  <c r="L62" i="2" l="1"/>
  <c r="H50" i="2" s="1"/>
  <c r="H48" i="2"/>
  <c r="H33" i="2"/>
  <c r="O41" i="2"/>
  <c r="H38" i="2" s="1"/>
  <c r="M57" i="2"/>
  <c r="H49" i="2" s="1"/>
  <c r="O37" i="2"/>
  <c r="H37" i="2" s="1"/>
  <c r="H51" i="2" l="1"/>
  <c r="H116" i="2" s="1"/>
  <c r="H140" i="2" s="1"/>
  <c r="H43" i="2"/>
  <c r="H115" i="2" s="1"/>
  <c r="H139" i="2" s="1"/>
  <c r="H114" i="2"/>
  <c r="H92" i="2"/>
  <c r="H63" i="2"/>
  <c r="H61" i="2"/>
  <c r="H57" i="2"/>
  <c r="H94" i="2"/>
  <c r="H65" i="2"/>
  <c r="H104" i="2" s="1"/>
  <c r="H59" i="2"/>
  <c r="H56" i="2"/>
  <c r="H96" i="2"/>
  <c r="H93" i="2"/>
  <c r="H58" i="2"/>
  <c r="H95" i="2"/>
  <c r="J91" i="2"/>
  <c r="H69" i="2"/>
  <c r="H64" i="2"/>
  <c r="H62" i="2"/>
  <c r="L26" i="2"/>
  <c r="M26" i="2" s="1"/>
  <c r="J30" i="2"/>
  <c r="L30" i="2" s="1"/>
  <c r="M30" i="2" s="1"/>
  <c r="H138" i="2" l="1"/>
  <c r="H71" i="2"/>
  <c r="H72" i="2" s="1"/>
  <c r="H105" i="2" s="1"/>
  <c r="K91" i="2"/>
  <c r="K94" i="2" s="1"/>
  <c r="J68" i="2" s="1"/>
  <c r="N69" i="2" s="1"/>
  <c r="H76" i="2" s="1"/>
  <c r="J92" i="2"/>
  <c r="H98" i="2"/>
  <c r="M83" i="2" l="1"/>
  <c r="O84" i="2" s="1"/>
  <c r="T83" i="2" s="1"/>
  <c r="M73" i="2"/>
  <c r="M75" i="2" s="1"/>
  <c r="O89" i="2"/>
  <c r="S88" i="2" s="1"/>
  <c r="T88" i="2" s="1"/>
  <c r="L73" i="2"/>
  <c r="J75" i="2" s="1"/>
  <c r="M91" i="2"/>
  <c r="H99" i="2"/>
  <c r="H100" i="2" s="1"/>
  <c r="H108" i="2" s="1"/>
  <c r="H77" i="2"/>
  <c r="H78" i="2" s="1"/>
  <c r="H106" i="2" s="1"/>
  <c r="N84" i="2" l="1"/>
  <c r="P85" i="2" s="1"/>
  <c r="H85" i="2"/>
  <c r="H86" i="2" s="1"/>
  <c r="O79" i="2"/>
  <c r="Q79" i="2" s="1"/>
  <c r="N73" i="2"/>
  <c r="P79" i="2" s="1"/>
  <c r="R79" i="2" s="1"/>
  <c r="H82" i="2"/>
  <c r="H84" i="2" s="1"/>
  <c r="H87" i="2" l="1"/>
  <c r="H83" i="2"/>
  <c r="H88" i="2" s="1"/>
  <c r="H107" i="2" s="1"/>
  <c r="H110" i="2" s="1"/>
  <c r="H117" i="2" s="1"/>
  <c r="H141" i="2" s="1"/>
  <c r="Q73" i="2"/>
  <c r="R73" i="2" s="1"/>
  <c r="N75" i="2"/>
  <c r="H118" i="2" l="1"/>
  <c r="H122" i="2" s="1"/>
  <c r="H123" i="2" l="1"/>
  <c r="J123" i="2" s="1"/>
  <c r="H124" i="2" l="1"/>
  <c r="L125" i="2" s="1"/>
  <c r="H128" i="2" s="1"/>
  <c r="H131" i="2" l="1"/>
  <c r="H127" i="2"/>
  <c r="H132" i="2" l="1"/>
  <c r="H133" i="2" s="1"/>
  <c r="H143" i="2" s="1"/>
  <c r="H144" i="2" s="1"/>
</calcChain>
</file>

<file path=xl/sharedStrings.xml><?xml version="1.0" encoding="utf-8"?>
<sst xmlns="http://schemas.openxmlformats.org/spreadsheetml/2006/main" count="948" uniqueCount="241">
  <si>
    <t>Dados gerais e informações básicas da planilha</t>
  </si>
  <si>
    <t>Nº Processo</t>
  </si>
  <si>
    <t>Licitação Nº</t>
  </si>
  <si>
    <t>Dia ___/___/_____ às ___:___ horas.</t>
  </si>
  <si>
    <t>A</t>
  </si>
  <si>
    <t xml:space="preserve">Data de apresentação da proposta (dia/mês/ano)   </t>
  </si>
  <si>
    <t>B</t>
  </si>
  <si>
    <t>Município/UF</t>
  </si>
  <si>
    <t xml:space="preserve"> </t>
  </si>
  <si>
    <t>Santo Antônio da Patrulha</t>
  </si>
  <si>
    <t>C</t>
  </si>
  <si>
    <t xml:space="preserve">Ano Acordo, Convenção ou Sentença Normativa em Dissídio Coletivo  </t>
  </si>
  <si>
    <t>D</t>
  </si>
  <si>
    <t xml:space="preserve">Nº de meses de execução contratual   </t>
  </si>
  <si>
    <t xml:space="preserve">Quantidade total a contratar </t>
  </si>
  <si>
    <t>nº prestador</t>
  </si>
  <si>
    <t>MEMÓRIA DE CÁLCULO - Nº DE PRESTADORES</t>
  </si>
  <si>
    <t>Dados complementares para composição dos custos referente à mão de obra</t>
  </si>
  <si>
    <t>Índice de produtividade</t>
  </si>
  <si>
    <t>área</t>
  </si>
  <si>
    <t>nº prestadores</t>
  </si>
  <si>
    <t xml:space="preserve">Tipo de serviço (mesmo serviço com características distintas)   </t>
  </si>
  <si>
    <t xml:space="preserve">Categoria profissional (vinculada à execução contratual)  </t>
  </si>
  <si>
    <t xml:space="preserve">Data-base da categoria (dia/mês/ano)  </t>
  </si>
  <si>
    <t>Módulo 1: Composição da remuneração</t>
  </si>
  <si>
    <t>MEMÓRIA DE CÁLCULO- ADICIONAL NOTURNO</t>
  </si>
  <si>
    <t>Composição da remuneração</t>
  </si>
  <si>
    <t>Valor (R$)</t>
  </si>
  <si>
    <t>Hora normal</t>
  </si>
  <si>
    <t>Adicional</t>
  </si>
  <si>
    <t>Valor Adicioal</t>
  </si>
  <si>
    <t>Mensal</t>
  </si>
  <si>
    <t>Salário base (Cláuaula 4ª)</t>
  </si>
  <si>
    <t>Adicional de periculosidade</t>
  </si>
  <si>
    <t>MEMÓRIA DE CÁLCULO- hora noturna adicional</t>
  </si>
  <si>
    <t>Hora noturna</t>
  </si>
  <si>
    <t>% Acréscimo</t>
  </si>
  <si>
    <t>Acrescimo</t>
  </si>
  <si>
    <t>C. mensal (2h)</t>
  </si>
  <si>
    <t>E</t>
  </si>
  <si>
    <t>F</t>
  </si>
  <si>
    <t>G</t>
  </si>
  <si>
    <t>Outros (especificar)</t>
  </si>
  <si>
    <t xml:space="preserve">MEMÓRIA DE CÁLCULO - MÉDIA DE DIAS DO MÊS </t>
  </si>
  <si>
    <t>Total</t>
  </si>
  <si>
    <t>Em 4 anos</t>
  </si>
  <si>
    <t>Em ano normal</t>
  </si>
  <si>
    <t>Módulo 2: Benefícios mensais e diários</t>
  </si>
  <si>
    <t>MEMÓRIA DE CÁLCULO TRANPORTE</t>
  </si>
  <si>
    <t>Benefícios mensais e diários</t>
  </si>
  <si>
    <t>Valor passagem</t>
  </si>
  <si>
    <t>Nº passagens/dia</t>
  </si>
  <si>
    <t>Nº dias/mês</t>
  </si>
  <si>
    <t>Total mensal</t>
  </si>
  <si>
    <t>Desc. Emp.</t>
  </si>
  <si>
    <t>Custo</t>
  </si>
  <si>
    <t>MEMÓRIA DE CÁLCULO - VALE ALIMENTAÇÃO</t>
  </si>
  <si>
    <t>Valor vale</t>
  </si>
  <si>
    <t>% Desc. Emp. (teto:20%)</t>
  </si>
  <si>
    <t>Desc. Emp</t>
  </si>
  <si>
    <t>MEMÓRIA DE CÁLCULO - PLANO BENEFÍCIO FAMILIAR</t>
  </si>
  <si>
    <t>Contribuição</t>
  </si>
  <si>
    <t>Desc. Empr.</t>
  </si>
  <si>
    <t>Módulo 3: Insumos diversos</t>
  </si>
  <si>
    <t>Insumos diversos</t>
  </si>
  <si>
    <t>Uniformes</t>
  </si>
  <si>
    <t>MEMÓRIA DE CÁLCULO - UNIFORMES</t>
  </si>
  <si>
    <t>Materiais</t>
  </si>
  <si>
    <t>Custo anual/empregado</t>
  </si>
  <si>
    <t>C. mensal</t>
  </si>
  <si>
    <t>Equipamentos</t>
  </si>
  <si>
    <t>Outros - Equipamentos de Proteção Individual</t>
  </si>
  <si>
    <t>MEMÓRIA DE CÁLCULO - MATERIAIS</t>
  </si>
  <si>
    <t>Custo mensal</t>
  </si>
  <si>
    <t>Base cálculo tributos</t>
  </si>
  <si>
    <t>% Tributos</t>
  </si>
  <si>
    <t>Tributos</t>
  </si>
  <si>
    <t>C. Mensal</t>
  </si>
  <si>
    <t>Módulo 4: Encargos sociais e trabalhistas</t>
  </si>
  <si>
    <t>Submódulo 4.1: Encargos previdenciários, FGTS e outras contribuições:</t>
  </si>
  <si>
    <t>Encargos previdenciários, FGTS e outras contribuições</t>
  </si>
  <si>
    <t>Percentual (%)</t>
  </si>
  <si>
    <t>MEMÓRIA DE CÁLCULO EQUIPAMENTOS</t>
  </si>
  <si>
    <t>INSS</t>
  </si>
  <si>
    <t>Estimativa anual</t>
  </si>
  <si>
    <t>Vida útil (anos)</t>
  </si>
  <si>
    <t>% depreciação</t>
  </si>
  <si>
    <t>SESI ou SESC</t>
  </si>
  <si>
    <t>SENAI ou SENAC</t>
  </si>
  <si>
    <t>INCRA</t>
  </si>
  <si>
    <t>MEMÓRIO DE CÁLCULO - EPIs</t>
  </si>
  <si>
    <t>Salário educação</t>
  </si>
  <si>
    <t>Custo Total Ano</t>
  </si>
  <si>
    <t>Custo p/ emp.</t>
  </si>
  <si>
    <t>FGTS</t>
  </si>
  <si>
    <t>H</t>
  </si>
  <si>
    <t>Seguro acidente do trabalho (1%,2%,ou 3%) X FAP (0,5 a 2,0) - maior incidência</t>
  </si>
  <si>
    <t>I</t>
  </si>
  <si>
    <t>SEBRAE</t>
  </si>
  <si>
    <t>MEMÓRIA DE CÁLCULO - AFASTAMENTO MATERNIDADE (Dados da União para RS p. 113 - Estudo SLTI CC06 2014 e p. 73 Caderno Logística)</t>
  </si>
  <si>
    <t>Submódulo 4.2: 13º (décimo terceiro) salário</t>
  </si>
  <si>
    <t>Custo de referência - União</t>
  </si>
  <si>
    <t>Dias licença/dias mês</t>
  </si>
  <si>
    <t>% de mulheres RS -Estudo União p. 113</t>
  </si>
  <si>
    <t>Expectativa mensal novos afastamentos</t>
  </si>
  <si>
    <t>13º (décimo terceiro) salário</t>
  </si>
  <si>
    <t>Subtotal</t>
  </si>
  <si>
    <t>Incidência dos encargos previstos no Submódulo 4.1 sobre 13º salário</t>
  </si>
  <si>
    <t>MEMÓRIA DE CÁLCULO - AVISO PRÉVIO INDENIZADO</t>
  </si>
  <si>
    <t>MEMÓRIA DE CÁLCULO - AVISO PRÉVIO INDENIZADO - União</t>
  </si>
  <si>
    <t>Incidência STF</t>
  </si>
  <si>
    <t>Base cálculo</t>
  </si>
  <si>
    <t>Custo mensal de referência (União) SLTI p-115-119</t>
  </si>
  <si>
    <t>Custo de referência (União) SLTI p-115-119</t>
  </si>
  <si>
    <t>Nº meses no emprego - Dados da RAIS</t>
  </si>
  <si>
    <t>Incidência/ proporção</t>
  </si>
  <si>
    <t>Custo Aviso prévio indenizado</t>
  </si>
  <si>
    <t>Parcela a considerar na planilha</t>
  </si>
  <si>
    <t>Submódulo 4.3: Afastamento Maternidade</t>
  </si>
  <si>
    <t>API-Considerando 1 ano</t>
  </si>
  <si>
    <t>API-Considerando 5 anos</t>
  </si>
  <si>
    <t>Afastamento Maternidade</t>
  </si>
  <si>
    <t>Incidência dos encargos do submódulo 4.1 sobre Afastamento Maternidade</t>
  </si>
  <si>
    <t>MEMÓRIA DE CALCULO - MULTA SOBRE AVISO PREVIO INDENIZADO -STF</t>
  </si>
  <si>
    <t>União</t>
  </si>
  <si>
    <t>FGTS (8%)</t>
  </si>
  <si>
    <t>Multa FGTS (40%+10%)</t>
  </si>
  <si>
    <t>90% demitido - CNJ</t>
  </si>
  <si>
    <t>Incidência</t>
  </si>
  <si>
    <t>1 ano</t>
  </si>
  <si>
    <t>5 anos</t>
  </si>
  <si>
    <t>Submódulo 4.4: Provisão para rescisão</t>
  </si>
  <si>
    <t>Provisão para rescisão</t>
  </si>
  <si>
    <t>MEMÓRIA DE CÁLCULO - AVISO PRÉVIO TRABALHADO</t>
  </si>
  <si>
    <t>União - Aviso prévio trabalhado</t>
  </si>
  <si>
    <t>Aviso prévio indenizado (Se 0,05% do pessoal nesta situação - STF)</t>
  </si>
  <si>
    <t>Incidência - TCU</t>
  </si>
  <si>
    <t>Custo mensal-referência</t>
  </si>
  <si>
    <t>Base de cálculo</t>
  </si>
  <si>
    <t>Proporção não trabalhada - 1 ano</t>
  </si>
  <si>
    <t>Proporção não trabalhada - 5 anos</t>
  </si>
  <si>
    <t>Incidência do FGTS sobre aviso prévio indenizado</t>
  </si>
  <si>
    <t>Multa sobre FGTS e contribuições sociais sobre o aviso prévio indenizado                     3,6%</t>
  </si>
  <si>
    <t>Normal</t>
  </si>
  <si>
    <t>Bissexto</t>
  </si>
  <si>
    <t>Aviso prévio trabalhado</t>
  </si>
  <si>
    <t>MEMÓRIA DE CALCULO - MULTA SOBRE AVISO PREVIO TRABALHADO -STF</t>
  </si>
  <si>
    <t>Incidência dos encargos do submódulo 4.1 sobre o aviso prévio trabalhado</t>
  </si>
  <si>
    <t>Multa FGTS 40%+10%)</t>
  </si>
  <si>
    <t>5% cumprem aviso</t>
  </si>
  <si>
    <t>União - Multa s/aviso prévio trabalhado</t>
  </si>
  <si>
    <t>Multa sobre FGTS e contribuições sociais sobre o aviso prévio trabalhado</t>
  </si>
  <si>
    <t>Custo referência</t>
  </si>
  <si>
    <t>Multa (50%+10%)</t>
  </si>
  <si>
    <t>Custo multa</t>
  </si>
  <si>
    <t>MEMÓRIA DE CÁLCULO - FÉRIAS ACRESCIDA 1/3</t>
  </si>
  <si>
    <t>Submódulo 4.5: Custo de reposição do profissional ausente</t>
  </si>
  <si>
    <t>Remuneração</t>
  </si>
  <si>
    <t>Adicional 1/3</t>
  </si>
  <si>
    <t>Nº meses contrato</t>
  </si>
  <si>
    <t>Custo Férias + 1/3</t>
  </si>
  <si>
    <t>Composição do custo de reposição do profissional ausente</t>
  </si>
  <si>
    <t>Férias e terço constitucional de férias</t>
  </si>
  <si>
    <t>Ausência por doença</t>
  </si>
  <si>
    <t>Provisão mensal  do adicional</t>
  </si>
  <si>
    <t>Licença paternidade</t>
  </si>
  <si>
    <t>Ausências legais</t>
  </si>
  <si>
    <t>Ausência por acidente de trabalho</t>
  </si>
  <si>
    <t>Incidência dos encargos do submódulo 4.1 sobre o custo de reposição do profissional ausente</t>
  </si>
  <si>
    <t>Quadro-Resumo do Módulo 4: Encargos sociais e trabalhistas</t>
  </si>
  <si>
    <t>4.1 Encargos previdenciários, FGTS e outras contribuições</t>
  </si>
  <si>
    <t>4.2 13º (décimo-terceiro) salário</t>
  </si>
  <si>
    <t>4.3 Afastamento maternidade</t>
  </si>
  <si>
    <t>4.4 Custo de rescisão</t>
  </si>
  <si>
    <t>4.5 Custo de reposição do profissional ausente</t>
  </si>
  <si>
    <t>4.6 Outros (especificar)</t>
  </si>
  <si>
    <t>TOTALIZANDO</t>
  </si>
  <si>
    <t>Mão-de-obra vinculada à execução contratual (valor por empregado)</t>
  </si>
  <si>
    <t>Módulo 1 – Composição da remuneração</t>
  </si>
  <si>
    <t>Módulo 2 – Benefícios mensais e diários</t>
  </si>
  <si>
    <t>Módulo 3 – Insumos diversos (uniformes, materiais, equipamentos e outros)</t>
  </si>
  <si>
    <t>Módulo 4 – Encargos sociais e trabalhistas</t>
  </si>
  <si>
    <t>Subtotal (A + B +C+ D)</t>
  </si>
  <si>
    <t>Custos indiretos, tributos e lucro</t>
  </si>
  <si>
    <t>MEMÓRIA DE CÁLCULO - TRIBUTOS</t>
  </si>
  <si>
    <t>Custos indiretos</t>
  </si>
  <si>
    <t>Total Faturamento</t>
  </si>
  <si>
    <t>Lucro</t>
  </si>
  <si>
    <t>Base cáculo tributos</t>
  </si>
  <si>
    <t xml:space="preserve">C </t>
  </si>
  <si>
    <t xml:space="preserve">Tributos </t>
  </si>
  <si>
    <t>COFINS</t>
  </si>
  <si>
    <t>PIS</t>
  </si>
  <si>
    <t>ISS</t>
  </si>
  <si>
    <t>Total dos tributos</t>
  </si>
  <si>
    <t>Total Módulo 5</t>
  </si>
  <si>
    <t>Quadro-Resumo do custo por empregado</t>
  </si>
  <si>
    <t>Módulo 5 – Custos indiretos, tributos e lucro</t>
  </si>
  <si>
    <t xml:space="preserve">Adicional de insalubridade (10%; 20% 0u 40%) </t>
  </si>
  <si>
    <t>Em ano bissexto</t>
  </si>
  <si>
    <t>Transporte (Cláusula 23)</t>
  </si>
  <si>
    <t xml:space="preserve">Auxílio alimentação (vales, cesta básica, entre outros) </t>
  </si>
  <si>
    <t>SESCOP (Somente para cooperativas)</t>
  </si>
  <si>
    <t>Multa sobre FGTS e contribuições sociais sobre o aviso prévio indenizado                                 3,6%</t>
  </si>
  <si>
    <t>Módulo 5: Custos indiretos, tributos e lucro  (LUCRO REAL)</t>
  </si>
  <si>
    <t>Tributos por dentro - lucro real</t>
  </si>
  <si>
    <t>Sutotal</t>
  </si>
  <si>
    <t>LUCRO REAL</t>
  </si>
  <si>
    <t>Unidade de medida</t>
  </si>
  <si>
    <t>m²</t>
  </si>
  <si>
    <t>Módulo 5: Custos indiretos, tributos e lucro  (LUCRO PRESUMIDO)</t>
  </si>
  <si>
    <t>Tributos por dentro - lucro presumido</t>
  </si>
  <si>
    <t>LUCRO PRESUMIDO</t>
  </si>
  <si>
    <t>nºprestadores</t>
  </si>
  <si>
    <t xml:space="preserve">Salário Normativo da Categoria Profissional </t>
  </si>
  <si>
    <t xml:space="preserve">Adicional de insalubridade </t>
  </si>
  <si>
    <t>B.1. Tributos federais</t>
  </si>
  <si>
    <t xml:space="preserve">B.2 Tributos estaduais </t>
  </si>
  <si>
    <t xml:space="preserve">B.3 Tributos municipais </t>
  </si>
  <si>
    <t xml:space="preserve">Transporte </t>
  </si>
  <si>
    <t xml:space="preserve">B.1. Tributos federais </t>
  </si>
  <si>
    <t>RS000087/2017</t>
  </si>
  <si>
    <t>Serviços de Limpeza</t>
  </si>
  <si>
    <t>Plano de Benefício Social Familiar (Clausula 24, 15.1)</t>
  </si>
  <si>
    <t>Salário base  (Cláusula 14ª)</t>
  </si>
  <si>
    <t>Valor total por empregado/mês</t>
  </si>
  <si>
    <t>sub-total</t>
  </si>
  <si>
    <t xml:space="preserve">Planilha de Custo e Formação de Preços - Lucro Presumido </t>
  </si>
  <si>
    <t>Planilha de Custo e Formação de Preços - Lucro Real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</si>
  <si>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</si>
  <si>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 ano bisexto</t>
  </si>
  <si>
    <t>Custo p/empregado</t>
  </si>
  <si>
    <t xml:space="preserve">Módulo 5: Custos indiretos, tributos e lucro  </t>
  </si>
  <si>
    <t>Lucro real</t>
  </si>
  <si>
    <t>ME/EPP</t>
  </si>
  <si>
    <t>B.1. Tributos federais (especificar)</t>
  </si>
  <si>
    <t>MEs/EPPs (alíquotas máximas)</t>
  </si>
  <si>
    <t>B.2 Tributos estaduais (especificar)</t>
  </si>
  <si>
    <t>B.3 Tributos municipais (especificar)</t>
  </si>
  <si>
    <r>
      <t>Planilha de Custo e Formação de Preços - MEs/EPPs</t>
    </r>
    <r>
      <rPr>
        <b/>
        <sz val="12"/>
        <color rgb="FFFF0000"/>
        <rFont val="Arial"/>
        <family val="2"/>
      </rPr>
      <t xml:space="preserve"> </t>
    </r>
  </si>
  <si>
    <t>Estimativa Carga Horária Mensal (8h de 2ª a 6ª-feira) Jornada Reduzida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</si>
</sst>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;[Red]0"/>
    <numFmt numFmtId="165" formatCode="0.0000"/>
    <numFmt numFmtId="166" formatCode="0.0"/>
    <numFmt numFmtId="167" formatCode="0.0%"/>
    <numFmt numFmtId="168" formatCode="0.000000"/>
    <numFmt numFmtId="169" formatCode="0.0000000"/>
    <numFmt numFmtId="170" formatCode="&quot;R$&quot;\ #,##0.00"/>
    <numFmt numFmtId="171" formatCode="#,##0.0_ ;[Red]\-#,##0.0\ "/>
    <numFmt numFmtId="172" formatCode="#,##0.00_ ;[Red]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60"/>
      <name val="Calibri"/>
      <family val="2"/>
    </font>
    <font>
      <sz val="11"/>
      <color indexed="1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Arial"/>
      <family val="2"/>
    </font>
    <font>
      <sz val="11"/>
      <color theme="1"/>
      <name val="Arial"/>
      <family val="2"/>
    </font>
    <font>
      <b/>
      <sz val="11"/>
      <color indexed="17"/>
      <name val="Calibri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1"/>
      <color rgb="FFFF0000"/>
      <name val="Arial"/>
      <family val="2"/>
    </font>
    <font>
      <b/>
      <sz val="14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17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17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" fillId="5" borderId="0" applyNumberFormat="0" applyBorder="0" applyAlignment="0" applyProtection="0"/>
  </cellStyleXfs>
  <cellXfs count="372">
    <xf numFmtId="0" fontId="0" fillId="0" borderId="0" xfId="0"/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justify"/>
    </xf>
    <xf numFmtId="0" fontId="0" fillId="0" borderId="0" xfId="0" applyFont="1"/>
    <xf numFmtId="0" fontId="5" fillId="0" borderId="6" xfId="0" applyFont="1" applyBorder="1"/>
    <xf numFmtId="0" fontId="0" fillId="0" borderId="9" xfId="0" applyFont="1" applyBorder="1"/>
    <xf numFmtId="17" fontId="0" fillId="0" borderId="6" xfId="0" applyNumberFormat="1" applyFont="1" applyBorder="1"/>
    <xf numFmtId="0" fontId="0" fillId="6" borderId="6" xfId="0" applyFont="1" applyFill="1" applyBorder="1" applyAlignment="1">
      <alignment horizontal="justify"/>
    </xf>
    <xf numFmtId="0" fontId="7" fillId="0" borderId="6" xfId="0" applyFont="1" applyBorder="1" applyAlignment="1">
      <alignment horizontal="justify"/>
    </xf>
    <xf numFmtId="0" fontId="0" fillId="0" borderId="11" xfId="0" applyFont="1" applyBorder="1"/>
    <xf numFmtId="0" fontId="5" fillId="0" borderId="9" xfId="0" applyFont="1" applyBorder="1"/>
    <xf numFmtId="0" fontId="5" fillId="0" borderId="6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9" fontId="0" fillId="0" borderId="11" xfId="0" applyNumberFormat="1" applyFont="1" applyBorder="1" applyAlignment="1">
      <alignment horizontal="center"/>
    </xf>
    <xf numFmtId="9" fontId="0" fillId="0" borderId="6" xfId="0" applyNumberFormat="1" applyFont="1" applyBorder="1"/>
    <xf numFmtId="2" fontId="5" fillId="0" borderId="6" xfId="0" applyNumberFormat="1" applyFont="1" applyBorder="1"/>
    <xf numFmtId="2" fontId="5" fillId="0" borderId="9" xfId="0" applyNumberFormat="1" applyFont="1" applyBorder="1"/>
    <xf numFmtId="2" fontId="0" fillId="0" borderId="11" xfId="0" applyNumberFormat="1" applyFont="1" applyBorder="1"/>
    <xf numFmtId="165" fontId="0" fillId="0" borderId="11" xfId="0" applyNumberFormat="1" applyFont="1" applyBorder="1"/>
    <xf numFmtId="4" fontId="5" fillId="0" borderId="6" xfId="0" applyNumberFormat="1" applyFont="1" applyBorder="1" applyAlignment="1">
      <alignment horizontal="center"/>
    </xf>
    <xf numFmtId="4" fontId="0" fillId="0" borderId="6" xfId="0" applyNumberFormat="1" applyFont="1" applyBorder="1"/>
    <xf numFmtId="167" fontId="0" fillId="0" borderId="11" xfId="0" applyNumberFormat="1" applyFont="1" applyBorder="1"/>
    <xf numFmtId="0" fontId="5" fillId="0" borderId="6" xfId="0" applyFont="1" applyBorder="1" applyAlignment="1">
      <alignment horizontal="center" vertical="center"/>
    </xf>
    <xf numFmtId="10" fontId="0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11" xfId="0" applyFont="1" applyBorder="1"/>
    <xf numFmtId="0" fontId="5" fillId="0" borderId="0" xfId="0" applyFont="1" applyBorder="1"/>
    <xf numFmtId="0" fontId="5" fillId="0" borderId="5" xfId="0" applyFont="1" applyBorder="1"/>
    <xf numFmtId="10" fontId="0" fillId="0" borderId="6" xfId="0" applyNumberFormat="1" applyFont="1" applyBorder="1"/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0" fontId="12" fillId="0" borderId="6" xfId="0" applyNumberFormat="1" applyFont="1" applyBorder="1"/>
    <xf numFmtId="0" fontId="5" fillId="0" borderId="11" xfId="0" applyFont="1" applyBorder="1" applyAlignment="1"/>
    <xf numFmtId="0" fontId="0" fillId="0" borderId="11" xfId="0" applyFont="1" applyBorder="1" applyAlignment="1"/>
    <xf numFmtId="0" fontId="0" fillId="0" borderId="11" xfId="0" applyFont="1" applyBorder="1" applyAlignment="1">
      <alignment wrapText="1"/>
    </xf>
    <xf numFmtId="10" fontId="0" fillId="0" borderId="11" xfId="0" applyNumberFormat="1" applyFont="1" applyBorder="1"/>
    <xf numFmtId="0" fontId="13" fillId="8" borderId="11" xfId="4" applyFont="1" applyFill="1" applyBorder="1" applyAlignment="1">
      <alignment horizontal="center" wrapText="1"/>
    </xf>
    <xf numFmtId="0" fontId="13" fillId="4" borderId="11" xfId="4" applyFont="1" applyBorder="1" applyAlignment="1">
      <alignment wrapText="1"/>
    </xf>
    <xf numFmtId="166" fontId="0" fillId="0" borderId="11" xfId="0" applyNumberFormat="1" applyFont="1" applyBorder="1"/>
    <xf numFmtId="2" fontId="13" fillId="4" borderId="11" xfId="4" applyNumberFormat="1" applyFont="1" applyBorder="1"/>
    <xf numFmtId="0" fontId="13" fillId="4" borderId="11" xfId="4" applyFont="1" applyBorder="1"/>
    <xf numFmtId="9" fontId="13" fillId="4" borderId="11" xfId="4" applyNumberFormat="1" applyFont="1" applyBorder="1"/>
    <xf numFmtId="9" fontId="0" fillId="0" borderId="11" xfId="0" applyNumberFormat="1" applyFont="1" applyBorder="1"/>
    <xf numFmtId="0" fontId="13" fillId="4" borderId="1" xfId="4" applyFont="1"/>
    <xf numFmtId="2" fontId="13" fillId="4" borderId="1" xfId="4" applyNumberFormat="1" applyFont="1"/>
    <xf numFmtId="10" fontId="13" fillId="0" borderId="6" xfId="1" applyNumberFormat="1" applyFont="1" applyBorder="1"/>
    <xf numFmtId="168" fontId="13" fillId="4" borderId="1" xfId="4" applyNumberFormat="1" applyFont="1"/>
    <xf numFmtId="169" fontId="13" fillId="4" borderId="1" xfId="4" applyNumberFormat="1" applyFont="1"/>
    <xf numFmtId="9" fontId="5" fillId="4" borderId="1" xfId="4" applyNumberFormat="1" applyFont="1"/>
    <xf numFmtId="0" fontId="13" fillId="4" borderId="1" xfId="4" applyFont="1" applyAlignment="1">
      <alignment wrapText="1"/>
    </xf>
    <xf numFmtId="10" fontId="13" fillId="4" borderId="1" xfId="4" applyNumberFormat="1" applyFont="1"/>
    <xf numFmtId="16" fontId="0" fillId="0" borderId="11" xfId="0" applyNumberFormat="1" applyFont="1" applyBorder="1"/>
    <xf numFmtId="0" fontId="0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10" fontId="0" fillId="9" borderId="6" xfId="0" applyNumberFormat="1" applyFont="1" applyFill="1" applyBorder="1"/>
    <xf numFmtId="2" fontId="0" fillId="9" borderId="6" xfId="0" applyNumberFormat="1" applyFont="1" applyFill="1" applyBorder="1"/>
    <xf numFmtId="0" fontId="0" fillId="9" borderId="6" xfId="0" applyFont="1" applyFill="1" applyBorder="1"/>
    <xf numFmtId="10" fontId="5" fillId="9" borderId="6" xfId="0" applyNumberFormat="1" applyFont="1" applyFill="1" applyBorder="1"/>
    <xf numFmtId="2" fontId="5" fillId="9" borderId="6" xfId="0" applyNumberFormat="1" applyFont="1" applyFill="1" applyBorder="1"/>
    <xf numFmtId="0" fontId="14" fillId="2" borderId="6" xfId="2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9" borderId="11" xfId="0" applyFont="1" applyFill="1" applyBorder="1"/>
    <xf numFmtId="0" fontId="0" fillId="0" borderId="0" xfId="0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0" xfId="0"/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3" fillId="4" borderId="1" xfId="4" applyFont="1" applyAlignment="1">
      <alignment horizontal="center"/>
    </xf>
    <xf numFmtId="0" fontId="13" fillId="4" borderId="11" xfId="4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 applyBorder="1"/>
    <xf numFmtId="0" fontId="0" fillId="0" borderId="12" xfId="0" applyFont="1" applyBorder="1"/>
    <xf numFmtId="0" fontId="15" fillId="0" borderId="11" xfId="0" applyFont="1" applyBorder="1"/>
    <xf numFmtId="2" fontId="15" fillId="0" borderId="11" xfId="0" applyNumberFormat="1" applyFont="1" applyBorder="1"/>
    <xf numFmtId="0" fontId="10" fillId="0" borderId="11" xfId="0" applyFont="1" applyBorder="1"/>
    <xf numFmtId="2" fontId="15" fillId="0" borderId="6" xfId="0" applyNumberFormat="1" applyFont="1" applyBorder="1"/>
    <xf numFmtId="10" fontId="6" fillId="0" borderId="6" xfId="0" applyNumberFormat="1" applyFont="1" applyBorder="1"/>
    <xf numFmtId="0" fontId="5" fillId="12" borderId="0" xfId="0" applyFont="1" applyFill="1" applyBorder="1" applyAlignment="1">
      <alignment horizontal="center" wrapText="1"/>
    </xf>
    <xf numFmtId="0" fontId="0" fillId="12" borderId="0" xfId="0" applyFont="1" applyFill="1" applyBorder="1"/>
    <xf numFmtId="0" fontId="5" fillId="12" borderId="0" xfId="0" applyFont="1" applyFill="1" applyBorder="1" applyAlignment="1">
      <alignment wrapText="1"/>
    </xf>
    <xf numFmtId="2" fontId="5" fillId="12" borderId="0" xfId="0" applyNumberFormat="1" applyFont="1" applyFill="1" applyBorder="1" applyAlignment="1">
      <alignment wrapText="1"/>
    </xf>
    <xf numFmtId="0" fontId="0" fillId="0" borderId="18" xfId="0" applyFont="1" applyBorder="1"/>
    <xf numFmtId="170" fontId="0" fillId="0" borderId="0" xfId="0" applyNumberFormat="1"/>
    <xf numFmtId="0" fontId="0" fillId="0" borderId="12" xfId="0" applyFont="1" applyBorder="1" applyAlignment="1">
      <alignment horizontal="center"/>
    </xf>
    <xf numFmtId="0" fontId="5" fillId="0" borderId="0" xfId="0" applyFont="1" applyBorder="1" applyAlignment="1">
      <alignment horizontal="justify" wrapText="1"/>
    </xf>
    <xf numFmtId="0" fontId="0" fillId="0" borderId="11" xfId="0" quotePrefix="1" applyFont="1" applyBorder="1" applyAlignment="1">
      <alignment horizontal="center"/>
    </xf>
    <xf numFmtId="2" fontId="0" fillId="0" borderId="11" xfId="0" quotePrefix="1" applyNumberFormat="1" applyFont="1" applyBorder="1" applyAlignment="1">
      <alignment horizontal="center"/>
    </xf>
    <xf numFmtId="0" fontId="0" fillId="8" borderId="11" xfId="4" applyFont="1" applyFill="1" applyBorder="1" applyAlignment="1">
      <alignment horizontal="center" wrapText="1"/>
    </xf>
    <xf numFmtId="0" fontId="0" fillId="4" borderId="11" xfId="4" applyFont="1" applyBorder="1" applyAlignment="1">
      <alignment horizontal="center" wrapText="1"/>
    </xf>
    <xf numFmtId="0" fontId="0" fillId="4" borderId="11" xfId="4" applyFont="1" applyBorder="1" applyAlignment="1">
      <alignment wrapText="1"/>
    </xf>
    <xf numFmtId="2" fontId="0" fillId="4" borderId="11" xfId="4" applyNumberFormat="1" applyFont="1" applyBorder="1"/>
    <xf numFmtId="0" fontId="0" fillId="4" borderId="11" xfId="4" applyFont="1" applyBorder="1"/>
    <xf numFmtId="9" fontId="0" fillId="4" borderId="11" xfId="4" applyNumberFormat="1" applyFont="1" applyBorder="1"/>
    <xf numFmtId="0" fontId="0" fillId="4" borderId="1" xfId="4" applyFont="1" applyAlignment="1">
      <alignment horizontal="center"/>
    </xf>
    <xf numFmtId="0" fontId="0" fillId="4" borderId="1" xfId="4" applyFont="1"/>
    <xf numFmtId="2" fontId="0" fillId="4" borderId="1" xfId="4" applyNumberFormat="1" applyFont="1"/>
    <xf numFmtId="10" fontId="0" fillId="0" borderId="6" xfId="1" applyNumberFormat="1" applyFont="1" applyBorder="1"/>
    <xf numFmtId="168" fontId="0" fillId="4" borderId="1" xfId="4" applyNumberFormat="1" applyFont="1"/>
    <xf numFmtId="169" fontId="0" fillId="4" borderId="1" xfId="4" applyNumberFormat="1" applyFont="1"/>
    <xf numFmtId="0" fontId="0" fillId="4" borderId="1" xfId="4" applyFont="1" applyAlignment="1">
      <alignment wrapText="1"/>
    </xf>
    <xf numFmtId="10" fontId="0" fillId="4" borderId="1" xfId="4" applyNumberFormat="1" applyFont="1"/>
    <xf numFmtId="2" fontId="0" fillId="0" borderId="9" xfId="0" applyNumberFormat="1" applyFont="1" applyBorder="1"/>
    <xf numFmtId="2" fontId="0" fillId="0" borderId="9" xfId="0" quotePrefix="1" applyNumberFormat="1" applyFont="1" applyBorder="1"/>
    <xf numFmtId="2" fontId="15" fillId="0" borderId="9" xfId="0" applyNumberFormat="1" applyFont="1" applyBorder="1"/>
    <xf numFmtId="4" fontId="0" fillId="0" borderId="9" xfId="0" applyNumberFormat="1" applyFont="1" applyBorder="1"/>
    <xf numFmtId="0" fontId="0" fillId="0" borderId="17" xfId="0" applyFont="1" applyBorder="1"/>
    <xf numFmtId="0" fontId="6" fillId="0" borderId="17" xfId="0" applyFont="1" applyBorder="1"/>
    <xf numFmtId="0" fontId="10" fillId="0" borderId="17" xfId="0" applyFont="1" applyBorder="1"/>
    <xf numFmtId="2" fontId="0" fillId="0" borderId="17" xfId="0" applyNumberFormat="1" applyFont="1" applyBorder="1" applyAlignment="1">
      <alignment horizontal="center"/>
    </xf>
    <xf numFmtId="2" fontId="0" fillId="0" borderId="17" xfId="0" applyNumberFormat="1" applyFont="1" applyBorder="1"/>
    <xf numFmtId="2" fontId="15" fillId="0" borderId="17" xfId="0" applyNumberFormat="1" applyFont="1" applyBorder="1"/>
    <xf numFmtId="4" fontId="0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0" fillId="0" borderId="17" xfId="0" applyNumberFormat="1" applyFont="1" applyBorder="1"/>
    <xf numFmtId="0" fontId="5" fillId="0" borderId="17" xfId="0" applyFont="1" applyBorder="1" applyAlignment="1"/>
    <xf numFmtId="10" fontId="0" fillId="0" borderId="17" xfId="0" applyNumberFormat="1" applyFont="1" applyBorder="1"/>
    <xf numFmtId="2" fontId="6" fillId="0" borderId="17" xfId="0" applyNumberFormat="1" applyFont="1" applyBorder="1"/>
    <xf numFmtId="0" fontId="5" fillId="0" borderId="17" xfId="0" applyFont="1" applyBorder="1"/>
    <xf numFmtId="1" fontId="17" fillId="0" borderId="11" xfId="0" applyNumberFormat="1" applyFont="1" applyBorder="1"/>
    <xf numFmtId="0" fontId="0" fillId="0" borderId="11" xfId="0" quotePrefix="1" applyFont="1" applyBorder="1"/>
    <xf numFmtId="2" fontId="0" fillId="0" borderId="11" xfId="0" quotePrefix="1" applyNumberFormat="1" applyFont="1" applyBorder="1"/>
    <xf numFmtId="2" fontId="5" fillId="0" borderId="11" xfId="0" applyNumberFormat="1" applyFont="1" applyBorder="1"/>
    <xf numFmtId="17" fontId="0" fillId="0" borderId="11" xfId="0" applyNumberFormat="1" applyFont="1" applyBorder="1"/>
    <xf numFmtId="0" fontId="5" fillId="0" borderId="2" xfId="0" applyFont="1" applyBorder="1" applyAlignment="1">
      <alignment horizontal="center"/>
    </xf>
    <xf numFmtId="0" fontId="0" fillId="0" borderId="13" xfId="0" quotePrefix="1" applyFont="1" applyBorder="1" applyAlignment="1"/>
    <xf numFmtId="0" fontId="0" fillId="0" borderId="19" xfId="0" quotePrefix="1" applyFont="1" applyBorder="1" applyAlignment="1"/>
    <xf numFmtId="17" fontId="0" fillId="0" borderId="11" xfId="0" applyNumberFormat="1" applyFont="1" applyBorder="1" applyAlignment="1">
      <alignment horizontal="right"/>
    </xf>
    <xf numFmtId="0" fontId="0" fillId="0" borderId="11" xfId="0" applyBorder="1" applyAlignment="1">
      <alignment horizontal="right"/>
    </xf>
    <xf numFmtId="2" fontId="13" fillId="0" borderId="6" xfId="0" applyNumberFormat="1" applyFont="1" applyBorder="1"/>
    <xf numFmtId="2" fontId="13" fillId="0" borderId="9" xfId="0" applyNumberFormat="1" applyFont="1" applyBorder="1"/>
    <xf numFmtId="0" fontId="13" fillId="0" borderId="9" xfId="0" applyFont="1" applyBorder="1"/>
    <xf numFmtId="2" fontId="17" fillId="0" borderId="9" xfId="0" applyNumberFormat="1" applyFont="1" applyBorder="1"/>
    <xf numFmtId="0" fontId="8" fillId="0" borderId="9" xfId="0" quotePrefix="1" applyFont="1" applyBorder="1"/>
    <xf numFmtId="2" fontId="8" fillId="0" borderId="9" xfId="0" applyNumberFormat="1" applyFont="1" applyBorder="1"/>
    <xf numFmtId="2" fontId="8" fillId="0" borderId="9" xfId="0" quotePrefix="1" applyNumberFormat="1" applyFont="1" applyBorder="1"/>
    <xf numFmtId="0" fontId="0" fillId="0" borderId="12" xfId="0" applyFont="1" applyBorder="1" applyAlignment="1">
      <alignment horizontal="justify"/>
    </xf>
    <xf numFmtId="0" fontId="5" fillId="0" borderId="0" xfId="0" applyFont="1" applyBorder="1" applyAlignment="1"/>
    <xf numFmtId="0" fontId="4" fillId="0" borderId="9" xfId="0" quotePrefix="1" applyFont="1" applyBorder="1"/>
    <xf numFmtId="2" fontId="4" fillId="0" borderId="9" xfId="0" applyNumberFormat="1" applyFont="1" applyBorder="1"/>
    <xf numFmtId="2" fontId="4" fillId="0" borderId="9" xfId="0" quotePrefix="1" applyNumberFormat="1" applyFont="1" applyBorder="1"/>
    <xf numFmtId="2" fontId="21" fillId="0" borderId="9" xfId="0" applyNumberFormat="1" applyFont="1" applyBorder="1"/>
    <xf numFmtId="0" fontId="0" fillId="0" borderId="0" xfId="0" applyAlignment="1">
      <alignment horizontal="right"/>
    </xf>
    <xf numFmtId="0" fontId="0" fillId="0" borderId="0" xfId="0" applyBorder="1"/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" fontId="0" fillId="0" borderId="0" xfId="0" applyNumberFormat="1" applyBorder="1"/>
    <xf numFmtId="171" fontId="0" fillId="0" borderId="9" xfId="0" applyNumberFormat="1" applyFont="1" applyBorder="1"/>
    <xf numFmtId="172" fontId="0" fillId="0" borderId="9" xfId="0" applyNumberFormat="1" applyFont="1" applyBorder="1"/>
    <xf numFmtId="2" fontId="8" fillId="0" borderId="6" xfId="0" applyNumberFormat="1" applyFont="1" applyBorder="1"/>
    <xf numFmtId="2" fontId="5" fillId="9" borderId="18" xfId="0" applyNumberFormat="1" applyFont="1" applyFill="1" applyBorder="1"/>
    <xf numFmtId="0" fontId="14" fillId="2" borderId="11" xfId="2" applyFont="1" applyBorder="1" applyAlignment="1">
      <alignment horizontal="center"/>
    </xf>
    <xf numFmtId="0" fontId="5" fillId="10" borderId="11" xfId="4" applyFont="1" applyFill="1" applyBorder="1" applyAlignment="1">
      <alignment horizontal="center"/>
    </xf>
    <xf numFmtId="0" fontId="0" fillId="10" borderId="11" xfId="4" applyFont="1" applyFill="1" applyBorder="1"/>
    <xf numFmtId="2" fontId="0" fillId="10" borderId="11" xfId="4" applyNumberFormat="1" applyFont="1" applyFill="1" applyBorder="1"/>
    <xf numFmtId="2" fontId="5" fillId="10" borderId="11" xfId="4" applyNumberFormat="1" applyFont="1" applyFill="1" applyBorder="1"/>
    <xf numFmtId="0" fontId="13" fillId="10" borderId="11" xfId="4" applyFont="1" applyFill="1" applyBorder="1"/>
    <xf numFmtId="2" fontId="13" fillId="10" borderId="11" xfId="4" applyNumberFormat="1" applyFont="1" applyFill="1" applyBorder="1"/>
    <xf numFmtId="0" fontId="0" fillId="0" borderId="16" xfId="0" applyFont="1" applyBorder="1"/>
    <xf numFmtId="0" fontId="0" fillId="0" borderId="7" xfId="0" applyFont="1" applyBorder="1"/>
    <xf numFmtId="0" fontId="5" fillId="9" borderId="11" xfId="0" applyFont="1" applyFill="1" applyBorder="1" applyAlignment="1">
      <alignment horizontal="center" wrapText="1"/>
    </xf>
    <xf numFmtId="2" fontId="5" fillId="9" borderId="11" xfId="0" applyNumberFormat="1" applyFont="1" applyFill="1" applyBorder="1" applyAlignment="1">
      <alignment wrapText="1"/>
    </xf>
    <xf numFmtId="0" fontId="13" fillId="4" borderId="11" xfId="4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0" fontId="0" fillId="0" borderId="0" xfId="0"/>
    <xf numFmtId="0" fontId="5" fillId="0" borderId="9" xfId="0" applyFont="1" applyFill="1" applyBorder="1" applyAlignment="1">
      <alignment horizontal="center" vertical="center"/>
    </xf>
    <xf numFmtId="0" fontId="13" fillId="4" borderId="1" xfId="4" applyFont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justify"/>
    </xf>
    <xf numFmtId="0" fontId="0" fillId="6" borderId="11" xfId="0" applyFont="1" applyFill="1" applyBorder="1" applyAlignment="1">
      <alignment horizontal="justify"/>
    </xf>
    <xf numFmtId="0" fontId="7" fillId="0" borderId="11" xfId="0" applyFont="1" applyBorder="1" applyAlignment="1">
      <alignment horizontal="justify"/>
    </xf>
    <xf numFmtId="0" fontId="8" fillId="0" borderId="11" xfId="0" applyFont="1" applyBorder="1"/>
    <xf numFmtId="0" fontId="0" fillId="0" borderId="11" xfId="0" applyBorder="1"/>
    <xf numFmtId="2" fontId="19" fillId="0" borderId="11" xfId="0" applyNumberFormat="1" applyFont="1" applyBorder="1"/>
    <xf numFmtId="4" fontId="5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0" fontId="5" fillId="0" borderId="11" xfId="0" applyFont="1" applyBorder="1" applyAlignment="1">
      <alignment horizontal="center" vertical="center"/>
    </xf>
    <xf numFmtId="2" fontId="10" fillId="0" borderId="11" xfId="0" applyNumberFormat="1" applyFont="1" applyBorder="1"/>
    <xf numFmtId="0" fontId="0" fillId="0" borderId="11" xfId="0" applyFont="1" applyFill="1" applyBorder="1" applyAlignment="1">
      <alignment vertical="center"/>
    </xf>
    <xf numFmtId="10" fontId="15" fillId="0" borderId="11" xfId="0" applyNumberFormat="1" applyFont="1" applyBorder="1"/>
    <xf numFmtId="2" fontId="12" fillId="0" borderId="17" xfId="0" applyNumberFormat="1" applyFont="1" applyBorder="1"/>
    <xf numFmtId="10" fontId="13" fillId="0" borderId="11" xfId="1" applyNumberFormat="1" applyFont="1" applyBorder="1"/>
    <xf numFmtId="0" fontId="0" fillId="0" borderId="11" xfId="0" applyFont="1" applyBorder="1" applyAlignment="1">
      <alignment horizontal="left"/>
    </xf>
    <xf numFmtId="0" fontId="6" fillId="14" borderId="24" xfId="0" applyFont="1" applyFill="1" applyBorder="1" applyAlignment="1">
      <alignment horizontal="center"/>
    </xf>
    <xf numFmtId="165" fontId="15" fillId="14" borderId="25" xfId="0" applyNumberFormat="1" applyFont="1" applyFill="1" applyBorder="1"/>
    <xf numFmtId="0" fontId="6" fillId="14" borderId="25" xfId="0" applyFont="1" applyFill="1" applyBorder="1" applyAlignment="1">
      <alignment horizontal="center" wrapText="1"/>
    </xf>
    <xf numFmtId="2" fontId="15" fillId="14" borderId="26" xfId="0" applyNumberFormat="1" applyFont="1" applyFill="1" applyBorder="1"/>
    <xf numFmtId="10" fontId="16" fillId="14" borderId="27" xfId="1" applyNumberFormat="1" applyFont="1" applyFill="1" applyBorder="1"/>
    <xf numFmtId="2" fontId="0" fillId="14" borderId="28" xfId="0" applyNumberFormat="1" applyFont="1" applyFill="1" applyBorder="1"/>
    <xf numFmtId="10" fontId="16" fillId="14" borderId="29" xfId="0" applyNumberFormat="1" applyFont="1" applyFill="1" applyBorder="1"/>
    <xf numFmtId="2" fontId="0" fillId="14" borderId="30" xfId="0" applyNumberFormat="1" applyFont="1" applyFill="1" applyBorder="1"/>
    <xf numFmtId="0" fontId="16" fillId="14" borderId="29" xfId="0" applyFont="1" applyFill="1" applyBorder="1"/>
    <xf numFmtId="9" fontId="16" fillId="14" borderId="29" xfId="0" applyNumberFormat="1" applyFont="1" applyFill="1" applyBorder="1"/>
    <xf numFmtId="2" fontId="5" fillId="14" borderId="30" xfId="0" applyNumberFormat="1" applyFont="1" applyFill="1" applyBorder="1"/>
    <xf numFmtId="2" fontId="6" fillId="14" borderId="31" xfId="0" applyNumberFormat="1" applyFont="1" applyFill="1" applyBorder="1"/>
    <xf numFmtId="2" fontId="6" fillId="14" borderId="32" xfId="0" applyNumberFormat="1" applyFont="1" applyFill="1" applyBorder="1"/>
    <xf numFmtId="0" fontId="27" fillId="2" borderId="6" xfId="2" applyFont="1" applyBorder="1" applyAlignment="1">
      <alignment horizontal="center"/>
    </xf>
    <xf numFmtId="0" fontId="27" fillId="2" borderId="9" xfId="2" applyFont="1" applyBorder="1" applyAlignment="1">
      <alignment horizontal="center" vertical="center"/>
    </xf>
    <xf numFmtId="4" fontId="27" fillId="2" borderId="11" xfId="2" applyNumberFormat="1" applyFont="1" applyBorder="1" applyAlignment="1">
      <alignment horizontal="right" vertical="center"/>
    </xf>
    <xf numFmtId="0" fontId="18" fillId="0" borderId="0" xfId="0" applyFont="1" applyBorder="1"/>
    <xf numFmtId="4" fontId="18" fillId="0" borderId="0" xfId="0" applyNumberFormat="1" applyFont="1" applyBorder="1"/>
    <xf numFmtId="0" fontId="28" fillId="0" borderId="0" xfId="0" applyFont="1"/>
    <xf numFmtId="0" fontId="28" fillId="0" borderId="6" xfId="0" applyFont="1" applyBorder="1"/>
    <xf numFmtId="2" fontId="18" fillId="0" borderId="0" xfId="0" applyNumberFormat="1" applyFont="1" applyBorder="1"/>
    <xf numFmtId="0" fontId="27" fillId="2" borderId="9" xfId="2" applyFont="1" applyBorder="1" applyAlignment="1">
      <alignment horizontal="center"/>
    </xf>
    <xf numFmtId="0" fontId="0" fillId="0" borderId="2" xfId="0" applyFont="1" applyBorder="1"/>
    <xf numFmtId="0" fontId="27" fillId="2" borderId="36" xfId="2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" fontId="29" fillId="2" borderId="11" xfId="2" applyNumberFormat="1" applyFont="1" applyBorder="1" applyAlignment="1">
      <alignment horizontal="right" vertical="center"/>
    </xf>
    <xf numFmtId="2" fontId="0" fillId="0" borderId="37" xfId="0" applyNumberFormat="1" applyFont="1" applyBorder="1"/>
    <xf numFmtId="4" fontId="29" fillId="2" borderId="33" xfId="2" applyNumberFormat="1" applyFont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 wrapText="1"/>
    </xf>
    <xf numFmtId="2" fontId="20" fillId="0" borderId="20" xfId="0" applyNumberFormat="1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center" vertical="center"/>
    </xf>
    <xf numFmtId="2" fontId="20" fillId="0" borderId="21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0" fillId="6" borderId="11" xfId="0" applyFont="1" applyFill="1" applyBorder="1" applyAlignment="1">
      <alignment horizontal="center"/>
    </xf>
    <xf numFmtId="0" fontId="0" fillId="0" borderId="11" xfId="0" applyFont="1" applyFill="1" applyBorder="1"/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6" fillId="0" borderId="16" xfId="0" applyFont="1" applyFill="1" applyBorder="1" applyAlignment="1">
      <alignment horizontal="right"/>
    </xf>
    <xf numFmtId="0" fontId="26" fillId="0" borderId="17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3" fontId="5" fillId="6" borderId="11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3" borderId="11" xfId="3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2" fontId="21" fillId="0" borderId="16" xfId="0" applyNumberFormat="1" applyFont="1" applyFill="1" applyBorder="1"/>
    <xf numFmtId="2" fontId="21" fillId="0" borderId="17" xfId="0" applyNumberFormat="1" applyFont="1" applyFill="1" applyBorder="1"/>
    <xf numFmtId="0" fontId="25" fillId="0" borderId="16" xfId="0" applyFont="1" applyFill="1" applyBorder="1" applyAlignment="1">
      <alignment horizontal="right"/>
    </xf>
    <xf numFmtId="0" fontId="25" fillId="0" borderId="17" xfId="0" applyFont="1" applyFill="1" applyBorder="1" applyAlignment="1">
      <alignment horizontal="right"/>
    </xf>
    <xf numFmtId="14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9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/>
    </xf>
    <xf numFmtId="0" fontId="11" fillId="5" borderId="11" xfId="5" applyFont="1" applyBorder="1" applyAlignment="1">
      <alignment horizontal="center" vertical="center"/>
    </xf>
    <xf numFmtId="0" fontId="11" fillId="5" borderId="11" xfId="5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13" fillId="4" borderId="11" xfId="4" applyFont="1" applyBorder="1" applyAlignment="1">
      <alignment horizont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5" fillId="4" borderId="11" xfId="4" applyFont="1" applyBorder="1" applyAlignment="1">
      <alignment horizontal="center"/>
    </xf>
    <xf numFmtId="0" fontId="5" fillId="4" borderId="1" xfId="4" applyFont="1" applyAlignment="1">
      <alignment horizontal="center"/>
    </xf>
    <xf numFmtId="0" fontId="13" fillId="4" borderId="1" xfId="4" applyFont="1" applyAlignment="1">
      <alignment horizontal="center"/>
    </xf>
    <xf numFmtId="0" fontId="13" fillId="4" borderId="11" xfId="4" applyFont="1" applyBorder="1" applyAlignment="1">
      <alignment horizontal="center"/>
    </xf>
    <xf numFmtId="0" fontId="13" fillId="4" borderId="14" xfId="4" applyFont="1" applyBorder="1" applyAlignment="1">
      <alignment horizontal="center"/>
    </xf>
    <xf numFmtId="0" fontId="13" fillId="4" borderId="15" xfId="4" applyFont="1" applyBorder="1" applyAlignment="1">
      <alignment horizontal="center"/>
    </xf>
    <xf numFmtId="0" fontId="13" fillId="4" borderId="1" xfId="4" applyFont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14" fillId="2" borderId="11" xfId="2" applyFont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/>
    <xf numFmtId="2" fontId="16" fillId="0" borderId="0" xfId="0" applyNumberFormat="1" applyFont="1" applyBorder="1" applyAlignment="1">
      <alignment horizontal="center"/>
    </xf>
    <xf numFmtId="0" fontId="0" fillId="0" borderId="9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27" fillId="2" borderId="6" xfId="2" applyFont="1" applyBorder="1" applyAlignment="1">
      <alignment horizontal="right" vertical="center"/>
    </xf>
    <xf numFmtId="0" fontId="14" fillId="2" borderId="9" xfId="2" applyFont="1" applyBorder="1" applyAlignment="1">
      <alignment horizontal="center" vertical="center"/>
    </xf>
    <xf numFmtId="0" fontId="14" fillId="2" borderId="10" xfId="2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9" xfId="0" applyFont="1" applyBorder="1" applyAlignment="1">
      <alignment horizontal="center" wrapText="1" readingOrder="1"/>
    </xf>
    <xf numFmtId="0" fontId="0" fillId="0" borderId="10" xfId="0" applyBorder="1" applyAlignment="1">
      <alignment horizontal="center" wrapText="1" readingOrder="1"/>
    </xf>
    <xf numFmtId="0" fontId="0" fillId="0" borderId="5" xfId="0" applyBorder="1" applyAlignment="1">
      <alignment horizontal="center" wrapText="1" readingOrder="1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8" fillId="13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0" fillId="0" borderId="9" xfId="0" applyFont="1" applyFill="1" applyBorder="1"/>
    <xf numFmtId="0" fontId="5" fillId="0" borderId="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0" fillId="6" borderId="6" xfId="0" applyNumberFormat="1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9" fillId="3" borderId="6" xfId="3" applyFont="1" applyBorder="1" applyAlignment="1">
      <alignment horizontal="center" vertical="center"/>
    </xf>
    <xf numFmtId="0" fontId="9" fillId="3" borderId="9" xfId="3" applyFont="1" applyBorder="1" applyAlignment="1">
      <alignment horizontal="center" vertical="center"/>
    </xf>
    <xf numFmtId="2" fontId="4" fillId="0" borderId="6" xfId="0" applyNumberFormat="1" applyFont="1" applyFill="1" applyBorder="1"/>
    <xf numFmtId="2" fontId="4" fillId="0" borderId="9" xfId="0" applyNumberFormat="1" applyFont="1" applyFill="1" applyBorder="1"/>
    <xf numFmtId="14" fontId="4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9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11" fillId="5" borderId="6" xfId="5" applyFont="1" applyBorder="1" applyAlignment="1">
      <alignment horizontal="center" vertical="center"/>
    </xf>
    <xf numFmtId="0" fontId="11" fillId="5" borderId="9" xfId="5" applyFont="1" applyBorder="1" applyAlignment="1">
      <alignment horizontal="center" vertical="center"/>
    </xf>
    <xf numFmtId="0" fontId="11" fillId="5" borderId="9" xfId="5" applyFont="1" applyBorder="1" applyAlignment="1">
      <alignment horizontal="center"/>
    </xf>
    <xf numFmtId="0" fontId="11" fillId="5" borderId="10" xfId="5" applyFont="1" applyBorder="1" applyAlignment="1">
      <alignment horizont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4" fillId="2" borderId="6" xfId="2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7" fillId="2" borderId="34" xfId="2" applyFont="1" applyBorder="1" applyAlignment="1">
      <alignment horizontal="right" vertical="center"/>
    </xf>
    <xf numFmtId="0" fontId="27" fillId="2" borderId="35" xfId="2" applyFont="1" applyBorder="1" applyAlignment="1">
      <alignment horizontal="right" vertical="center"/>
    </xf>
    <xf numFmtId="0" fontId="0" fillId="0" borderId="18" xfId="0" applyFont="1" applyFill="1" applyBorder="1" applyAlignment="1">
      <alignment horizontal="left" vertical="center"/>
    </xf>
    <xf numFmtId="0" fontId="18" fillId="13" borderId="13" xfId="0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justify" wrapText="1"/>
    </xf>
    <xf numFmtId="0" fontId="0" fillId="0" borderId="6" xfId="0" applyFont="1" applyFill="1" applyBorder="1" applyAlignment="1">
      <alignment horizontal="right" vertical="center"/>
    </xf>
    <xf numFmtId="0" fontId="5" fillId="7" borderId="9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wrapText="1"/>
    </xf>
    <xf numFmtId="0" fontId="0" fillId="6" borderId="8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0" fillId="4" borderId="1" xfId="4" applyFont="1" applyAlignment="1">
      <alignment horizontal="center"/>
    </xf>
    <xf numFmtId="0" fontId="0" fillId="4" borderId="11" xfId="4" applyFont="1" applyBorder="1" applyAlignment="1">
      <alignment horizontal="center"/>
    </xf>
    <xf numFmtId="0" fontId="0" fillId="4" borderId="11" xfId="4" applyFont="1" applyBorder="1" applyAlignment="1">
      <alignment horizontal="center" wrapText="1"/>
    </xf>
    <xf numFmtId="0" fontId="0" fillId="4" borderId="14" xfId="4" applyFont="1" applyBorder="1" applyAlignment="1">
      <alignment horizontal="center"/>
    </xf>
    <xf numFmtId="0" fontId="0" fillId="4" borderId="15" xfId="4" applyFont="1" applyBorder="1" applyAlignment="1">
      <alignment horizontal="center"/>
    </xf>
    <xf numFmtId="0" fontId="0" fillId="4" borderId="1" xfId="4" applyFont="1" applyAlignment="1">
      <alignment horizontal="center" wrapText="1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6" fillId="11" borderId="13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/>
    </xf>
  </cellXfs>
  <cellStyles count="6">
    <cellStyle name="20% - Ênfase5" xfId="5" builtinId="46"/>
    <cellStyle name="Bom" xfId="2" builtinId="26"/>
    <cellStyle name="Neutra" xfId="3" builtinId="28"/>
    <cellStyle name="Normal" xfId="0" builtinId="0"/>
    <cellStyle name="Nota" xfId="4" builtinId="1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4"/>
  <sheetViews>
    <sheetView tabSelected="1" topLeftCell="A132" zoomScaleNormal="100" workbookViewId="0">
      <selection activeCell="I150" sqref="I150"/>
    </sheetView>
  </sheetViews>
  <sheetFormatPr defaultColWidth="12.140625" defaultRowHeight="15" x14ac:dyDescent="0.25"/>
  <cols>
    <col min="1" max="1" width="3.7109375" style="4" customWidth="1"/>
    <col min="2" max="3" width="12.140625" style="3" customWidth="1"/>
    <col min="4" max="4" width="11.5703125" style="3" customWidth="1"/>
    <col min="5" max="5" width="16.140625" style="3" customWidth="1"/>
    <col min="6" max="6" width="23.42578125" style="3" customWidth="1"/>
    <col min="7" max="7" width="16.5703125" style="3" customWidth="1"/>
    <col min="8" max="8" width="16.42578125" style="3" customWidth="1"/>
    <col min="9" max="9" width="14.4257812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20" width="12.140625" style="1" customWidth="1"/>
    <col min="21" max="256" width="12.140625" style="3"/>
    <col min="257" max="257" width="3.7109375" style="3" customWidth="1"/>
    <col min="258" max="259" width="12.140625" style="3" customWidth="1"/>
    <col min="260" max="260" width="11.5703125" style="3" customWidth="1"/>
    <col min="261" max="261" width="16.140625" style="3" customWidth="1"/>
    <col min="262" max="262" width="23.42578125" style="3" customWidth="1"/>
    <col min="263" max="263" width="16.5703125" style="3" customWidth="1"/>
    <col min="264" max="264" width="16.42578125" style="3" customWidth="1"/>
    <col min="265" max="265" width="14.42578125" style="3" customWidth="1"/>
    <col min="266" max="266" width="17.42578125" style="3" customWidth="1"/>
    <col min="267" max="267" width="18.85546875" style="3" customWidth="1"/>
    <col min="268" max="268" width="20.42578125" style="3" customWidth="1"/>
    <col min="269" max="269" width="23.5703125" style="3" customWidth="1"/>
    <col min="270" max="270" width="20.42578125" style="3" customWidth="1"/>
    <col min="271" max="276" width="12.140625" style="3" customWidth="1"/>
    <col min="277" max="512" width="12.140625" style="3"/>
    <col min="513" max="513" width="3.7109375" style="3" customWidth="1"/>
    <col min="514" max="515" width="12.140625" style="3" customWidth="1"/>
    <col min="516" max="516" width="11.5703125" style="3" customWidth="1"/>
    <col min="517" max="517" width="16.140625" style="3" customWidth="1"/>
    <col min="518" max="518" width="23.42578125" style="3" customWidth="1"/>
    <col min="519" max="519" width="16.5703125" style="3" customWidth="1"/>
    <col min="520" max="520" width="16.42578125" style="3" customWidth="1"/>
    <col min="521" max="521" width="14.42578125" style="3" customWidth="1"/>
    <col min="522" max="522" width="17.42578125" style="3" customWidth="1"/>
    <col min="523" max="523" width="18.85546875" style="3" customWidth="1"/>
    <col min="524" max="524" width="20.42578125" style="3" customWidth="1"/>
    <col min="525" max="525" width="23.5703125" style="3" customWidth="1"/>
    <col min="526" max="526" width="20.42578125" style="3" customWidth="1"/>
    <col min="527" max="532" width="12.140625" style="3" customWidth="1"/>
    <col min="533" max="768" width="12.140625" style="3"/>
    <col min="769" max="769" width="3.7109375" style="3" customWidth="1"/>
    <col min="770" max="771" width="12.140625" style="3" customWidth="1"/>
    <col min="772" max="772" width="11.5703125" style="3" customWidth="1"/>
    <col min="773" max="773" width="16.140625" style="3" customWidth="1"/>
    <col min="774" max="774" width="23.42578125" style="3" customWidth="1"/>
    <col min="775" max="775" width="16.5703125" style="3" customWidth="1"/>
    <col min="776" max="776" width="16.42578125" style="3" customWidth="1"/>
    <col min="777" max="777" width="14.42578125" style="3" customWidth="1"/>
    <col min="778" max="778" width="17.42578125" style="3" customWidth="1"/>
    <col min="779" max="779" width="18.85546875" style="3" customWidth="1"/>
    <col min="780" max="780" width="20.42578125" style="3" customWidth="1"/>
    <col min="781" max="781" width="23.5703125" style="3" customWidth="1"/>
    <col min="782" max="782" width="20.42578125" style="3" customWidth="1"/>
    <col min="783" max="788" width="12.140625" style="3" customWidth="1"/>
    <col min="789" max="1024" width="12.140625" style="3"/>
    <col min="1025" max="1025" width="3.7109375" style="3" customWidth="1"/>
    <col min="1026" max="1027" width="12.140625" style="3" customWidth="1"/>
    <col min="1028" max="1028" width="11.5703125" style="3" customWidth="1"/>
    <col min="1029" max="1029" width="16.140625" style="3" customWidth="1"/>
    <col min="1030" max="1030" width="23.42578125" style="3" customWidth="1"/>
    <col min="1031" max="1031" width="16.5703125" style="3" customWidth="1"/>
    <col min="1032" max="1032" width="16.42578125" style="3" customWidth="1"/>
    <col min="1033" max="1033" width="14.42578125" style="3" customWidth="1"/>
    <col min="1034" max="1034" width="17.42578125" style="3" customWidth="1"/>
    <col min="1035" max="1035" width="18.85546875" style="3" customWidth="1"/>
    <col min="1036" max="1036" width="20.42578125" style="3" customWidth="1"/>
    <col min="1037" max="1037" width="23.5703125" style="3" customWidth="1"/>
    <col min="1038" max="1038" width="20.42578125" style="3" customWidth="1"/>
    <col min="1039" max="1044" width="12.140625" style="3" customWidth="1"/>
    <col min="1045" max="1280" width="12.140625" style="3"/>
    <col min="1281" max="1281" width="3.7109375" style="3" customWidth="1"/>
    <col min="1282" max="1283" width="12.140625" style="3" customWidth="1"/>
    <col min="1284" max="1284" width="11.5703125" style="3" customWidth="1"/>
    <col min="1285" max="1285" width="16.140625" style="3" customWidth="1"/>
    <col min="1286" max="1286" width="23.42578125" style="3" customWidth="1"/>
    <col min="1287" max="1287" width="16.5703125" style="3" customWidth="1"/>
    <col min="1288" max="1288" width="16.42578125" style="3" customWidth="1"/>
    <col min="1289" max="1289" width="14.42578125" style="3" customWidth="1"/>
    <col min="1290" max="1290" width="17.42578125" style="3" customWidth="1"/>
    <col min="1291" max="1291" width="18.85546875" style="3" customWidth="1"/>
    <col min="1292" max="1292" width="20.42578125" style="3" customWidth="1"/>
    <col min="1293" max="1293" width="23.5703125" style="3" customWidth="1"/>
    <col min="1294" max="1294" width="20.42578125" style="3" customWidth="1"/>
    <col min="1295" max="1300" width="12.140625" style="3" customWidth="1"/>
    <col min="1301" max="1536" width="12.140625" style="3"/>
    <col min="1537" max="1537" width="3.7109375" style="3" customWidth="1"/>
    <col min="1538" max="1539" width="12.140625" style="3" customWidth="1"/>
    <col min="1540" max="1540" width="11.5703125" style="3" customWidth="1"/>
    <col min="1541" max="1541" width="16.140625" style="3" customWidth="1"/>
    <col min="1542" max="1542" width="23.42578125" style="3" customWidth="1"/>
    <col min="1543" max="1543" width="16.5703125" style="3" customWidth="1"/>
    <col min="1544" max="1544" width="16.42578125" style="3" customWidth="1"/>
    <col min="1545" max="1545" width="14.42578125" style="3" customWidth="1"/>
    <col min="1546" max="1546" width="17.42578125" style="3" customWidth="1"/>
    <col min="1547" max="1547" width="18.85546875" style="3" customWidth="1"/>
    <col min="1548" max="1548" width="20.42578125" style="3" customWidth="1"/>
    <col min="1549" max="1549" width="23.5703125" style="3" customWidth="1"/>
    <col min="1550" max="1550" width="20.42578125" style="3" customWidth="1"/>
    <col min="1551" max="1556" width="12.140625" style="3" customWidth="1"/>
    <col min="1557" max="1792" width="12.140625" style="3"/>
    <col min="1793" max="1793" width="3.7109375" style="3" customWidth="1"/>
    <col min="1794" max="1795" width="12.140625" style="3" customWidth="1"/>
    <col min="1796" max="1796" width="11.5703125" style="3" customWidth="1"/>
    <col min="1797" max="1797" width="16.140625" style="3" customWidth="1"/>
    <col min="1798" max="1798" width="23.42578125" style="3" customWidth="1"/>
    <col min="1799" max="1799" width="16.5703125" style="3" customWidth="1"/>
    <col min="1800" max="1800" width="16.42578125" style="3" customWidth="1"/>
    <col min="1801" max="1801" width="14.42578125" style="3" customWidth="1"/>
    <col min="1802" max="1802" width="17.42578125" style="3" customWidth="1"/>
    <col min="1803" max="1803" width="18.85546875" style="3" customWidth="1"/>
    <col min="1804" max="1804" width="20.42578125" style="3" customWidth="1"/>
    <col min="1805" max="1805" width="23.5703125" style="3" customWidth="1"/>
    <col min="1806" max="1806" width="20.42578125" style="3" customWidth="1"/>
    <col min="1807" max="1812" width="12.140625" style="3" customWidth="1"/>
    <col min="1813" max="2048" width="12.140625" style="3"/>
    <col min="2049" max="2049" width="3.7109375" style="3" customWidth="1"/>
    <col min="2050" max="2051" width="12.140625" style="3" customWidth="1"/>
    <col min="2052" max="2052" width="11.5703125" style="3" customWidth="1"/>
    <col min="2053" max="2053" width="16.140625" style="3" customWidth="1"/>
    <col min="2054" max="2054" width="23.42578125" style="3" customWidth="1"/>
    <col min="2055" max="2055" width="16.5703125" style="3" customWidth="1"/>
    <col min="2056" max="2056" width="16.42578125" style="3" customWidth="1"/>
    <col min="2057" max="2057" width="14.42578125" style="3" customWidth="1"/>
    <col min="2058" max="2058" width="17.42578125" style="3" customWidth="1"/>
    <col min="2059" max="2059" width="18.85546875" style="3" customWidth="1"/>
    <col min="2060" max="2060" width="20.42578125" style="3" customWidth="1"/>
    <col min="2061" max="2061" width="23.5703125" style="3" customWidth="1"/>
    <col min="2062" max="2062" width="20.42578125" style="3" customWidth="1"/>
    <col min="2063" max="2068" width="12.140625" style="3" customWidth="1"/>
    <col min="2069" max="2304" width="12.140625" style="3"/>
    <col min="2305" max="2305" width="3.7109375" style="3" customWidth="1"/>
    <col min="2306" max="2307" width="12.140625" style="3" customWidth="1"/>
    <col min="2308" max="2308" width="11.5703125" style="3" customWidth="1"/>
    <col min="2309" max="2309" width="16.140625" style="3" customWidth="1"/>
    <col min="2310" max="2310" width="23.42578125" style="3" customWidth="1"/>
    <col min="2311" max="2311" width="16.5703125" style="3" customWidth="1"/>
    <col min="2312" max="2312" width="16.42578125" style="3" customWidth="1"/>
    <col min="2313" max="2313" width="14.42578125" style="3" customWidth="1"/>
    <col min="2314" max="2314" width="17.42578125" style="3" customWidth="1"/>
    <col min="2315" max="2315" width="18.85546875" style="3" customWidth="1"/>
    <col min="2316" max="2316" width="20.42578125" style="3" customWidth="1"/>
    <col min="2317" max="2317" width="23.5703125" style="3" customWidth="1"/>
    <col min="2318" max="2318" width="20.42578125" style="3" customWidth="1"/>
    <col min="2319" max="2324" width="12.140625" style="3" customWidth="1"/>
    <col min="2325" max="2560" width="12.140625" style="3"/>
    <col min="2561" max="2561" width="3.7109375" style="3" customWidth="1"/>
    <col min="2562" max="2563" width="12.140625" style="3" customWidth="1"/>
    <col min="2564" max="2564" width="11.5703125" style="3" customWidth="1"/>
    <col min="2565" max="2565" width="16.140625" style="3" customWidth="1"/>
    <col min="2566" max="2566" width="23.42578125" style="3" customWidth="1"/>
    <col min="2567" max="2567" width="16.5703125" style="3" customWidth="1"/>
    <col min="2568" max="2568" width="16.42578125" style="3" customWidth="1"/>
    <col min="2569" max="2569" width="14.42578125" style="3" customWidth="1"/>
    <col min="2570" max="2570" width="17.42578125" style="3" customWidth="1"/>
    <col min="2571" max="2571" width="18.85546875" style="3" customWidth="1"/>
    <col min="2572" max="2572" width="20.42578125" style="3" customWidth="1"/>
    <col min="2573" max="2573" width="23.5703125" style="3" customWidth="1"/>
    <col min="2574" max="2574" width="20.42578125" style="3" customWidth="1"/>
    <col min="2575" max="2580" width="12.140625" style="3" customWidth="1"/>
    <col min="2581" max="2816" width="12.140625" style="3"/>
    <col min="2817" max="2817" width="3.7109375" style="3" customWidth="1"/>
    <col min="2818" max="2819" width="12.140625" style="3" customWidth="1"/>
    <col min="2820" max="2820" width="11.5703125" style="3" customWidth="1"/>
    <col min="2821" max="2821" width="16.140625" style="3" customWidth="1"/>
    <col min="2822" max="2822" width="23.42578125" style="3" customWidth="1"/>
    <col min="2823" max="2823" width="16.5703125" style="3" customWidth="1"/>
    <col min="2824" max="2824" width="16.42578125" style="3" customWidth="1"/>
    <col min="2825" max="2825" width="14.42578125" style="3" customWidth="1"/>
    <col min="2826" max="2826" width="17.42578125" style="3" customWidth="1"/>
    <col min="2827" max="2827" width="18.85546875" style="3" customWidth="1"/>
    <col min="2828" max="2828" width="20.42578125" style="3" customWidth="1"/>
    <col min="2829" max="2829" width="23.5703125" style="3" customWidth="1"/>
    <col min="2830" max="2830" width="20.42578125" style="3" customWidth="1"/>
    <col min="2831" max="2836" width="12.140625" style="3" customWidth="1"/>
    <col min="2837" max="3072" width="12.140625" style="3"/>
    <col min="3073" max="3073" width="3.7109375" style="3" customWidth="1"/>
    <col min="3074" max="3075" width="12.140625" style="3" customWidth="1"/>
    <col min="3076" max="3076" width="11.5703125" style="3" customWidth="1"/>
    <col min="3077" max="3077" width="16.140625" style="3" customWidth="1"/>
    <col min="3078" max="3078" width="23.42578125" style="3" customWidth="1"/>
    <col min="3079" max="3079" width="16.5703125" style="3" customWidth="1"/>
    <col min="3080" max="3080" width="16.42578125" style="3" customWidth="1"/>
    <col min="3081" max="3081" width="14.42578125" style="3" customWidth="1"/>
    <col min="3082" max="3082" width="17.42578125" style="3" customWidth="1"/>
    <col min="3083" max="3083" width="18.85546875" style="3" customWidth="1"/>
    <col min="3084" max="3084" width="20.42578125" style="3" customWidth="1"/>
    <col min="3085" max="3085" width="23.5703125" style="3" customWidth="1"/>
    <col min="3086" max="3086" width="20.42578125" style="3" customWidth="1"/>
    <col min="3087" max="3092" width="12.140625" style="3" customWidth="1"/>
    <col min="3093" max="3328" width="12.140625" style="3"/>
    <col min="3329" max="3329" width="3.7109375" style="3" customWidth="1"/>
    <col min="3330" max="3331" width="12.140625" style="3" customWidth="1"/>
    <col min="3332" max="3332" width="11.5703125" style="3" customWidth="1"/>
    <col min="3333" max="3333" width="16.140625" style="3" customWidth="1"/>
    <col min="3334" max="3334" width="23.42578125" style="3" customWidth="1"/>
    <col min="3335" max="3335" width="16.5703125" style="3" customWidth="1"/>
    <col min="3336" max="3336" width="16.42578125" style="3" customWidth="1"/>
    <col min="3337" max="3337" width="14.42578125" style="3" customWidth="1"/>
    <col min="3338" max="3338" width="17.42578125" style="3" customWidth="1"/>
    <col min="3339" max="3339" width="18.85546875" style="3" customWidth="1"/>
    <col min="3340" max="3340" width="20.42578125" style="3" customWidth="1"/>
    <col min="3341" max="3341" width="23.5703125" style="3" customWidth="1"/>
    <col min="3342" max="3342" width="20.42578125" style="3" customWidth="1"/>
    <col min="3343" max="3348" width="12.140625" style="3" customWidth="1"/>
    <col min="3349" max="3584" width="12.140625" style="3"/>
    <col min="3585" max="3585" width="3.7109375" style="3" customWidth="1"/>
    <col min="3586" max="3587" width="12.140625" style="3" customWidth="1"/>
    <col min="3588" max="3588" width="11.5703125" style="3" customWidth="1"/>
    <col min="3589" max="3589" width="16.140625" style="3" customWidth="1"/>
    <col min="3590" max="3590" width="23.42578125" style="3" customWidth="1"/>
    <col min="3591" max="3591" width="16.5703125" style="3" customWidth="1"/>
    <col min="3592" max="3592" width="16.42578125" style="3" customWidth="1"/>
    <col min="3593" max="3593" width="14.42578125" style="3" customWidth="1"/>
    <col min="3594" max="3594" width="17.42578125" style="3" customWidth="1"/>
    <col min="3595" max="3595" width="18.85546875" style="3" customWidth="1"/>
    <col min="3596" max="3596" width="20.42578125" style="3" customWidth="1"/>
    <col min="3597" max="3597" width="23.5703125" style="3" customWidth="1"/>
    <col min="3598" max="3598" width="20.42578125" style="3" customWidth="1"/>
    <col min="3599" max="3604" width="12.140625" style="3" customWidth="1"/>
    <col min="3605" max="3840" width="12.140625" style="3"/>
    <col min="3841" max="3841" width="3.7109375" style="3" customWidth="1"/>
    <col min="3842" max="3843" width="12.140625" style="3" customWidth="1"/>
    <col min="3844" max="3844" width="11.5703125" style="3" customWidth="1"/>
    <col min="3845" max="3845" width="16.140625" style="3" customWidth="1"/>
    <col min="3846" max="3846" width="23.42578125" style="3" customWidth="1"/>
    <col min="3847" max="3847" width="16.5703125" style="3" customWidth="1"/>
    <col min="3848" max="3848" width="16.42578125" style="3" customWidth="1"/>
    <col min="3849" max="3849" width="14.42578125" style="3" customWidth="1"/>
    <col min="3850" max="3850" width="17.42578125" style="3" customWidth="1"/>
    <col min="3851" max="3851" width="18.85546875" style="3" customWidth="1"/>
    <col min="3852" max="3852" width="20.42578125" style="3" customWidth="1"/>
    <col min="3853" max="3853" width="23.5703125" style="3" customWidth="1"/>
    <col min="3854" max="3854" width="20.42578125" style="3" customWidth="1"/>
    <col min="3855" max="3860" width="12.140625" style="3" customWidth="1"/>
    <col min="3861" max="4096" width="12.140625" style="3"/>
    <col min="4097" max="4097" width="3.7109375" style="3" customWidth="1"/>
    <col min="4098" max="4099" width="12.140625" style="3" customWidth="1"/>
    <col min="4100" max="4100" width="11.5703125" style="3" customWidth="1"/>
    <col min="4101" max="4101" width="16.140625" style="3" customWidth="1"/>
    <col min="4102" max="4102" width="23.42578125" style="3" customWidth="1"/>
    <col min="4103" max="4103" width="16.5703125" style="3" customWidth="1"/>
    <col min="4104" max="4104" width="16.42578125" style="3" customWidth="1"/>
    <col min="4105" max="4105" width="14.42578125" style="3" customWidth="1"/>
    <col min="4106" max="4106" width="17.42578125" style="3" customWidth="1"/>
    <col min="4107" max="4107" width="18.85546875" style="3" customWidth="1"/>
    <col min="4108" max="4108" width="20.42578125" style="3" customWidth="1"/>
    <col min="4109" max="4109" width="23.5703125" style="3" customWidth="1"/>
    <col min="4110" max="4110" width="20.42578125" style="3" customWidth="1"/>
    <col min="4111" max="4116" width="12.140625" style="3" customWidth="1"/>
    <col min="4117" max="4352" width="12.140625" style="3"/>
    <col min="4353" max="4353" width="3.7109375" style="3" customWidth="1"/>
    <col min="4354" max="4355" width="12.140625" style="3" customWidth="1"/>
    <col min="4356" max="4356" width="11.5703125" style="3" customWidth="1"/>
    <col min="4357" max="4357" width="16.140625" style="3" customWidth="1"/>
    <col min="4358" max="4358" width="23.42578125" style="3" customWidth="1"/>
    <col min="4359" max="4359" width="16.5703125" style="3" customWidth="1"/>
    <col min="4360" max="4360" width="16.42578125" style="3" customWidth="1"/>
    <col min="4361" max="4361" width="14.42578125" style="3" customWidth="1"/>
    <col min="4362" max="4362" width="17.42578125" style="3" customWidth="1"/>
    <col min="4363" max="4363" width="18.85546875" style="3" customWidth="1"/>
    <col min="4364" max="4364" width="20.42578125" style="3" customWidth="1"/>
    <col min="4365" max="4365" width="23.5703125" style="3" customWidth="1"/>
    <col min="4366" max="4366" width="20.42578125" style="3" customWidth="1"/>
    <col min="4367" max="4372" width="12.140625" style="3" customWidth="1"/>
    <col min="4373" max="4608" width="12.140625" style="3"/>
    <col min="4609" max="4609" width="3.7109375" style="3" customWidth="1"/>
    <col min="4610" max="4611" width="12.140625" style="3" customWidth="1"/>
    <col min="4612" max="4612" width="11.5703125" style="3" customWidth="1"/>
    <col min="4613" max="4613" width="16.140625" style="3" customWidth="1"/>
    <col min="4614" max="4614" width="23.42578125" style="3" customWidth="1"/>
    <col min="4615" max="4615" width="16.5703125" style="3" customWidth="1"/>
    <col min="4616" max="4616" width="16.42578125" style="3" customWidth="1"/>
    <col min="4617" max="4617" width="14.42578125" style="3" customWidth="1"/>
    <col min="4618" max="4618" width="17.42578125" style="3" customWidth="1"/>
    <col min="4619" max="4619" width="18.85546875" style="3" customWidth="1"/>
    <col min="4620" max="4620" width="20.42578125" style="3" customWidth="1"/>
    <col min="4621" max="4621" width="23.5703125" style="3" customWidth="1"/>
    <col min="4622" max="4622" width="20.42578125" style="3" customWidth="1"/>
    <col min="4623" max="4628" width="12.140625" style="3" customWidth="1"/>
    <col min="4629" max="4864" width="12.140625" style="3"/>
    <col min="4865" max="4865" width="3.7109375" style="3" customWidth="1"/>
    <col min="4866" max="4867" width="12.140625" style="3" customWidth="1"/>
    <col min="4868" max="4868" width="11.5703125" style="3" customWidth="1"/>
    <col min="4869" max="4869" width="16.140625" style="3" customWidth="1"/>
    <col min="4870" max="4870" width="23.42578125" style="3" customWidth="1"/>
    <col min="4871" max="4871" width="16.5703125" style="3" customWidth="1"/>
    <col min="4872" max="4872" width="16.42578125" style="3" customWidth="1"/>
    <col min="4873" max="4873" width="14.42578125" style="3" customWidth="1"/>
    <col min="4874" max="4874" width="17.42578125" style="3" customWidth="1"/>
    <col min="4875" max="4875" width="18.85546875" style="3" customWidth="1"/>
    <col min="4876" max="4876" width="20.42578125" style="3" customWidth="1"/>
    <col min="4877" max="4877" width="23.5703125" style="3" customWidth="1"/>
    <col min="4878" max="4878" width="20.42578125" style="3" customWidth="1"/>
    <col min="4879" max="4884" width="12.140625" style="3" customWidth="1"/>
    <col min="4885" max="5120" width="12.140625" style="3"/>
    <col min="5121" max="5121" width="3.7109375" style="3" customWidth="1"/>
    <col min="5122" max="5123" width="12.140625" style="3" customWidth="1"/>
    <col min="5124" max="5124" width="11.5703125" style="3" customWidth="1"/>
    <col min="5125" max="5125" width="16.140625" style="3" customWidth="1"/>
    <col min="5126" max="5126" width="23.42578125" style="3" customWidth="1"/>
    <col min="5127" max="5127" width="16.5703125" style="3" customWidth="1"/>
    <col min="5128" max="5128" width="16.42578125" style="3" customWidth="1"/>
    <col min="5129" max="5129" width="14.42578125" style="3" customWidth="1"/>
    <col min="5130" max="5130" width="17.42578125" style="3" customWidth="1"/>
    <col min="5131" max="5131" width="18.85546875" style="3" customWidth="1"/>
    <col min="5132" max="5132" width="20.42578125" style="3" customWidth="1"/>
    <col min="5133" max="5133" width="23.5703125" style="3" customWidth="1"/>
    <col min="5134" max="5134" width="20.42578125" style="3" customWidth="1"/>
    <col min="5135" max="5140" width="12.140625" style="3" customWidth="1"/>
    <col min="5141" max="5376" width="12.140625" style="3"/>
    <col min="5377" max="5377" width="3.7109375" style="3" customWidth="1"/>
    <col min="5378" max="5379" width="12.140625" style="3" customWidth="1"/>
    <col min="5380" max="5380" width="11.5703125" style="3" customWidth="1"/>
    <col min="5381" max="5381" width="16.140625" style="3" customWidth="1"/>
    <col min="5382" max="5382" width="23.42578125" style="3" customWidth="1"/>
    <col min="5383" max="5383" width="16.5703125" style="3" customWidth="1"/>
    <col min="5384" max="5384" width="16.42578125" style="3" customWidth="1"/>
    <col min="5385" max="5385" width="14.42578125" style="3" customWidth="1"/>
    <col min="5386" max="5386" width="17.42578125" style="3" customWidth="1"/>
    <col min="5387" max="5387" width="18.85546875" style="3" customWidth="1"/>
    <col min="5388" max="5388" width="20.42578125" style="3" customWidth="1"/>
    <col min="5389" max="5389" width="23.5703125" style="3" customWidth="1"/>
    <col min="5390" max="5390" width="20.42578125" style="3" customWidth="1"/>
    <col min="5391" max="5396" width="12.140625" style="3" customWidth="1"/>
    <col min="5397" max="5632" width="12.140625" style="3"/>
    <col min="5633" max="5633" width="3.7109375" style="3" customWidth="1"/>
    <col min="5634" max="5635" width="12.140625" style="3" customWidth="1"/>
    <col min="5636" max="5636" width="11.5703125" style="3" customWidth="1"/>
    <col min="5637" max="5637" width="16.140625" style="3" customWidth="1"/>
    <col min="5638" max="5638" width="23.42578125" style="3" customWidth="1"/>
    <col min="5639" max="5639" width="16.5703125" style="3" customWidth="1"/>
    <col min="5640" max="5640" width="16.42578125" style="3" customWidth="1"/>
    <col min="5641" max="5641" width="14.42578125" style="3" customWidth="1"/>
    <col min="5642" max="5642" width="17.42578125" style="3" customWidth="1"/>
    <col min="5643" max="5643" width="18.85546875" style="3" customWidth="1"/>
    <col min="5644" max="5644" width="20.42578125" style="3" customWidth="1"/>
    <col min="5645" max="5645" width="23.5703125" style="3" customWidth="1"/>
    <col min="5646" max="5646" width="20.42578125" style="3" customWidth="1"/>
    <col min="5647" max="5652" width="12.140625" style="3" customWidth="1"/>
    <col min="5653" max="5888" width="12.140625" style="3"/>
    <col min="5889" max="5889" width="3.7109375" style="3" customWidth="1"/>
    <col min="5890" max="5891" width="12.140625" style="3" customWidth="1"/>
    <col min="5892" max="5892" width="11.5703125" style="3" customWidth="1"/>
    <col min="5893" max="5893" width="16.140625" style="3" customWidth="1"/>
    <col min="5894" max="5894" width="23.42578125" style="3" customWidth="1"/>
    <col min="5895" max="5895" width="16.5703125" style="3" customWidth="1"/>
    <col min="5896" max="5896" width="16.42578125" style="3" customWidth="1"/>
    <col min="5897" max="5897" width="14.42578125" style="3" customWidth="1"/>
    <col min="5898" max="5898" width="17.42578125" style="3" customWidth="1"/>
    <col min="5899" max="5899" width="18.85546875" style="3" customWidth="1"/>
    <col min="5900" max="5900" width="20.42578125" style="3" customWidth="1"/>
    <col min="5901" max="5901" width="23.5703125" style="3" customWidth="1"/>
    <col min="5902" max="5902" width="20.42578125" style="3" customWidth="1"/>
    <col min="5903" max="5908" width="12.140625" style="3" customWidth="1"/>
    <col min="5909" max="6144" width="12.140625" style="3"/>
    <col min="6145" max="6145" width="3.7109375" style="3" customWidth="1"/>
    <col min="6146" max="6147" width="12.140625" style="3" customWidth="1"/>
    <col min="6148" max="6148" width="11.5703125" style="3" customWidth="1"/>
    <col min="6149" max="6149" width="16.140625" style="3" customWidth="1"/>
    <col min="6150" max="6150" width="23.42578125" style="3" customWidth="1"/>
    <col min="6151" max="6151" width="16.5703125" style="3" customWidth="1"/>
    <col min="6152" max="6152" width="16.42578125" style="3" customWidth="1"/>
    <col min="6153" max="6153" width="14.42578125" style="3" customWidth="1"/>
    <col min="6154" max="6154" width="17.42578125" style="3" customWidth="1"/>
    <col min="6155" max="6155" width="18.85546875" style="3" customWidth="1"/>
    <col min="6156" max="6156" width="20.42578125" style="3" customWidth="1"/>
    <col min="6157" max="6157" width="23.5703125" style="3" customWidth="1"/>
    <col min="6158" max="6158" width="20.42578125" style="3" customWidth="1"/>
    <col min="6159" max="6164" width="12.140625" style="3" customWidth="1"/>
    <col min="6165" max="6400" width="12.140625" style="3"/>
    <col min="6401" max="6401" width="3.7109375" style="3" customWidth="1"/>
    <col min="6402" max="6403" width="12.140625" style="3" customWidth="1"/>
    <col min="6404" max="6404" width="11.5703125" style="3" customWidth="1"/>
    <col min="6405" max="6405" width="16.140625" style="3" customWidth="1"/>
    <col min="6406" max="6406" width="23.42578125" style="3" customWidth="1"/>
    <col min="6407" max="6407" width="16.5703125" style="3" customWidth="1"/>
    <col min="6408" max="6408" width="16.42578125" style="3" customWidth="1"/>
    <col min="6409" max="6409" width="14.42578125" style="3" customWidth="1"/>
    <col min="6410" max="6410" width="17.42578125" style="3" customWidth="1"/>
    <col min="6411" max="6411" width="18.85546875" style="3" customWidth="1"/>
    <col min="6412" max="6412" width="20.42578125" style="3" customWidth="1"/>
    <col min="6413" max="6413" width="23.5703125" style="3" customWidth="1"/>
    <col min="6414" max="6414" width="20.42578125" style="3" customWidth="1"/>
    <col min="6415" max="6420" width="12.140625" style="3" customWidth="1"/>
    <col min="6421" max="6656" width="12.140625" style="3"/>
    <col min="6657" max="6657" width="3.7109375" style="3" customWidth="1"/>
    <col min="6658" max="6659" width="12.140625" style="3" customWidth="1"/>
    <col min="6660" max="6660" width="11.5703125" style="3" customWidth="1"/>
    <col min="6661" max="6661" width="16.140625" style="3" customWidth="1"/>
    <col min="6662" max="6662" width="23.42578125" style="3" customWidth="1"/>
    <col min="6663" max="6663" width="16.5703125" style="3" customWidth="1"/>
    <col min="6664" max="6664" width="16.42578125" style="3" customWidth="1"/>
    <col min="6665" max="6665" width="14.42578125" style="3" customWidth="1"/>
    <col min="6666" max="6666" width="17.42578125" style="3" customWidth="1"/>
    <col min="6667" max="6667" width="18.85546875" style="3" customWidth="1"/>
    <col min="6668" max="6668" width="20.42578125" style="3" customWidth="1"/>
    <col min="6669" max="6669" width="23.5703125" style="3" customWidth="1"/>
    <col min="6670" max="6670" width="20.42578125" style="3" customWidth="1"/>
    <col min="6671" max="6676" width="12.140625" style="3" customWidth="1"/>
    <col min="6677" max="6912" width="12.140625" style="3"/>
    <col min="6913" max="6913" width="3.7109375" style="3" customWidth="1"/>
    <col min="6914" max="6915" width="12.140625" style="3" customWidth="1"/>
    <col min="6916" max="6916" width="11.5703125" style="3" customWidth="1"/>
    <col min="6917" max="6917" width="16.140625" style="3" customWidth="1"/>
    <col min="6918" max="6918" width="23.42578125" style="3" customWidth="1"/>
    <col min="6919" max="6919" width="16.5703125" style="3" customWidth="1"/>
    <col min="6920" max="6920" width="16.42578125" style="3" customWidth="1"/>
    <col min="6921" max="6921" width="14.42578125" style="3" customWidth="1"/>
    <col min="6922" max="6922" width="17.42578125" style="3" customWidth="1"/>
    <col min="6923" max="6923" width="18.85546875" style="3" customWidth="1"/>
    <col min="6924" max="6924" width="20.42578125" style="3" customWidth="1"/>
    <col min="6925" max="6925" width="23.5703125" style="3" customWidth="1"/>
    <col min="6926" max="6926" width="20.42578125" style="3" customWidth="1"/>
    <col min="6927" max="6932" width="12.140625" style="3" customWidth="1"/>
    <col min="6933" max="7168" width="12.140625" style="3"/>
    <col min="7169" max="7169" width="3.7109375" style="3" customWidth="1"/>
    <col min="7170" max="7171" width="12.140625" style="3" customWidth="1"/>
    <col min="7172" max="7172" width="11.5703125" style="3" customWidth="1"/>
    <col min="7173" max="7173" width="16.140625" style="3" customWidth="1"/>
    <col min="7174" max="7174" width="23.42578125" style="3" customWidth="1"/>
    <col min="7175" max="7175" width="16.5703125" style="3" customWidth="1"/>
    <col min="7176" max="7176" width="16.42578125" style="3" customWidth="1"/>
    <col min="7177" max="7177" width="14.42578125" style="3" customWidth="1"/>
    <col min="7178" max="7178" width="17.42578125" style="3" customWidth="1"/>
    <col min="7179" max="7179" width="18.85546875" style="3" customWidth="1"/>
    <col min="7180" max="7180" width="20.42578125" style="3" customWidth="1"/>
    <col min="7181" max="7181" width="23.5703125" style="3" customWidth="1"/>
    <col min="7182" max="7182" width="20.42578125" style="3" customWidth="1"/>
    <col min="7183" max="7188" width="12.140625" style="3" customWidth="1"/>
    <col min="7189" max="7424" width="12.140625" style="3"/>
    <col min="7425" max="7425" width="3.7109375" style="3" customWidth="1"/>
    <col min="7426" max="7427" width="12.140625" style="3" customWidth="1"/>
    <col min="7428" max="7428" width="11.5703125" style="3" customWidth="1"/>
    <col min="7429" max="7429" width="16.140625" style="3" customWidth="1"/>
    <col min="7430" max="7430" width="23.42578125" style="3" customWidth="1"/>
    <col min="7431" max="7431" width="16.5703125" style="3" customWidth="1"/>
    <col min="7432" max="7432" width="16.42578125" style="3" customWidth="1"/>
    <col min="7433" max="7433" width="14.42578125" style="3" customWidth="1"/>
    <col min="7434" max="7434" width="17.42578125" style="3" customWidth="1"/>
    <col min="7435" max="7435" width="18.85546875" style="3" customWidth="1"/>
    <col min="7436" max="7436" width="20.42578125" style="3" customWidth="1"/>
    <col min="7437" max="7437" width="23.5703125" style="3" customWidth="1"/>
    <col min="7438" max="7438" width="20.42578125" style="3" customWidth="1"/>
    <col min="7439" max="7444" width="12.140625" style="3" customWidth="1"/>
    <col min="7445" max="7680" width="12.140625" style="3"/>
    <col min="7681" max="7681" width="3.7109375" style="3" customWidth="1"/>
    <col min="7682" max="7683" width="12.140625" style="3" customWidth="1"/>
    <col min="7684" max="7684" width="11.5703125" style="3" customWidth="1"/>
    <col min="7685" max="7685" width="16.140625" style="3" customWidth="1"/>
    <col min="7686" max="7686" width="23.42578125" style="3" customWidth="1"/>
    <col min="7687" max="7687" width="16.5703125" style="3" customWidth="1"/>
    <col min="7688" max="7688" width="16.42578125" style="3" customWidth="1"/>
    <col min="7689" max="7689" width="14.42578125" style="3" customWidth="1"/>
    <col min="7690" max="7690" width="17.42578125" style="3" customWidth="1"/>
    <col min="7691" max="7691" width="18.85546875" style="3" customWidth="1"/>
    <col min="7692" max="7692" width="20.42578125" style="3" customWidth="1"/>
    <col min="7693" max="7693" width="23.5703125" style="3" customWidth="1"/>
    <col min="7694" max="7694" width="20.42578125" style="3" customWidth="1"/>
    <col min="7695" max="7700" width="12.140625" style="3" customWidth="1"/>
    <col min="7701" max="7936" width="12.140625" style="3"/>
    <col min="7937" max="7937" width="3.7109375" style="3" customWidth="1"/>
    <col min="7938" max="7939" width="12.140625" style="3" customWidth="1"/>
    <col min="7940" max="7940" width="11.5703125" style="3" customWidth="1"/>
    <col min="7941" max="7941" width="16.140625" style="3" customWidth="1"/>
    <col min="7942" max="7942" width="23.42578125" style="3" customWidth="1"/>
    <col min="7943" max="7943" width="16.5703125" style="3" customWidth="1"/>
    <col min="7944" max="7944" width="16.42578125" style="3" customWidth="1"/>
    <col min="7945" max="7945" width="14.42578125" style="3" customWidth="1"/>
    <col min="7946" max="7946" width="17.42578125" style="3" customWidth="1"/>
    <col min="7947" max="7947" width="18.85546875" style="3" customWidth="1"/>
    <col min="7948" max="7948" width="20.42578125" style="3" customWidth="1"/>
    <col min="7949" max="7949" width="23.5703125" style="3" customWidth="1"/>
    <col min="7950" max="7950" width="20.42578125" style="3" customWidth="1"/>
    <col min="7951" max="7956" width="12.140625" style="3" customWidth="1"/>
    <col min="7957" max="8192" width="12.140625" style="3"/>
    <col min="8193" max="8193" width="3.7109375" style="3" customWidth="1"/>
    <col min="8194" max="8195" width="12.140625" style="3" customWidth="1"/>
    <col min="8196" max="8196" width="11.5703125" style="3" customWidth="1"/>
    <col min="8197" max="8197" width="16.140625" style="3" customWidth="1"/>
    <col min="8198" max="8198" width="23.42578125" style="3" customWidth="1"/>
    <col min="8199" max="8199" width="16.5703125" style="3" customWidth="1"/>
    <col min="8200" max="8200" width="16.42578125" style="3" customWidth="1"/>
    <col min="8201" max="8201" width="14.42578125" style="3" customWidth="1"/>
    <col min="8202" max="8202" width="17.42578125" style="3" customWidth="1"/>
    <col min="8203" max="8203" width="18.85546875" style="3" customWidth="1"/>
    <col min="8204" max="8204" width="20.42578125" style="3" customWidth="1"/>
    <col min="8205" max="8205" width="23.5703125" style="3" customWidth="1"/>
    <col min="8206" max="8206" width="20.42578125" style="3" customWidth="1"/>
    <col min="8207" max="8212" width="12.140625" style="3" customWidth="1"/>
    <col min="8213" max="8448" width="12.140625" style="3"/>
    <col min="8449" max="8449" width="3.7109375" style="3" customWidth="1"/>
    <col min="8450" max="8451" width="12.140625" style="3" customWidth="1"/>
    <col min="8452" max="8452" width="11.5703125" style="3" customWidth="1"/>
    <col min="8453" max="8453" width="16.140625" style="3" customWidth="1"/>
    <col min="8454" max="8454" width="23.42578125" style="3" customWidth="1"/>
    <col min="8455" max="8455" width="16.5703125" style="3" customWidth="1"/>
    <col min="8456" max="8456" width="16.42578125" style="3" customWidth="1"/>
    <col min="8457" max="8457" width="14.42578125" style="3" customWidth="1"/>
    <col min="8458" max="8458" width="17.42578125" style="3" customWidth="1"/>
    <col min="8459" max="8459" width="18.85546875" style="3" customWidth="1"/>
    <col min="8460" max="8460" width="20.42578125" style="3" customWidth="1"/>
    <col min="8461" max="8461" width="23.5703125" style="3" customWidth="1"/>
    <col min="8462" max="8462" width="20.42578125" style="3" customWidth="1"/>
    <col min="8463" max="8468" width="12.140625" style="3" customWidth="1"/>
    <col min="8469" max="8704" width="12.140625" style="3"/>
    <col min="8705" max="8705" width="3.7109375" style="3" customWidth="1"/>
    <col min="8706" max="8707" width="12.140625" style="3" customWidth="1"/>
    <col min="8708" max="8708" width="11.5703125" style="3" customWidth="1"/>
    <col min="8709" max="8709" width="16.140625" style="3" customWidth="1"/>
    <col min="8710" max="8710" width="23.42578125" style="3" customWidth="1"/>
    <col min="8711" max="8711" width="16.5703125" style="3" customWidth="1"/>
    <col min="8712" max="8712" width="16.42578125" style="3" customWidth="1"/>
    <col min="8713" max="8713" width="14.42578125" style="3" customWidth="1"/>
    <col min="8714" max="8714" width="17.42578125" style="3" customWidth="1"/>
    <col min="8715" max="8715" width="18.85546875" style="3" customWidth="1"/>
    <col min="8716" max="8716" width="20.42578125" style="3" customWidth="1"/>
    <col min="8717" max="8717" width="23.5703125" style="3" customWidth="1"/>
    <col min="8718" max="8718" width="20.42578125" style="3" customWidth="1"/>
    <col min="8719" max="8724" width="12.140625" style="3" customWidth="1"/>
    <col min="8725" max="8960" width="12.140625" style="3"/>
    <col min="8961" max="8961" width="3.7109375" style="3" customWidth="1"/>
    <col min="8962" max="8963" width="12.140625" style="3" customWidth="1"/>
    <col min="8964" max="8964" width="11.5703125" style="3" customWidth="1"/>
    <col min="8965" max="8965" width="16.140625" style="3" customWidth="1"/>
    <col min="8966" max="8966" width="23.42578125" style="3" customWidth="1"/>
    <col min="8967" max="8967" width="16.5703125" style="3" customWidth="1"/>
    <col min="8968" max="8968" width="16.42578125" style="3" customWidth="1"/>
    <col min="8969" max="8969" width="14.42578125" style="3" customWidth="1"/>
    <col min="8970" max="8970" width="17.42578125" style="3" customWidth="1"/>
    <col min="8971" max="8971" width="18.85546875" style="3" customWidth="1"/>
    <col min="8972" max="8972" width="20.42578125" style="3" customWidth="1"/>
    <col min="8973" max="8973" width="23.5703125" style="3" customWidth="1"/>
    <col min="8974" max="8974" width="20.42578125" style="3" customWidth="1"/>
    <col min="8975" max="8980" width="12.140625" style="3" customWidth="1"/>
    <col min="8981" max="9216" width="12.140625" style="3"/>
    <col min="9217" max="9217" width="3.7109375" style="3" customWidth="1"/>
    <col min="9218" max="9219" width="12.140625" style="3" customWidth="1"/>
    <col min="9220" max="9220" width="11.5703125" style="3" customWidth="1"/>
    <col min="9221" max="9221" width="16.140625" style="3" customWidth="1"/>
    <col min="9222" max="9222" width="23.42578125" style="3" customWidth="1"/>
    <col min="9223" max="9223" width="16.5703125" style="3" customWidth="1"/>
    <col min="9224" max="9224" width="16.42578125" style="3" customWidth="1"/>
    <col min="9225" max="9225" width="14.42578125" style="3" customWidth="1"/>
    <col min="9226" max="9226" width="17.42578125" style="3" customWidth="1"/>
    <col min="9227" max="9227" width="18.85546875" style="3" customWidth="1"/>
    <col min="9228" max="9228" width="20.42578125" style="3" customWidth="1"/>
    <col min="9229" max="9229" width="23.5703125" style="3" customWidth="1"/>
    <col min="9230" max="9230" width="20.42578125" style="3" customWidth="1"/>
    <col min="9231" max="9236" width="12.140625" style="3" customWidth="1"/>
    <col min="9237" max="9472" width="12.140625" style="3"/>
    <col min="9473" max="9473" width="3.7109375" style="3" customWidth="1"/>
    <col min="9474" max="9475" width="12.140625" style="3" customWidth="1"/>
    <col min="9476" max="9476" width="11.5703125" style="3" customWidth="1"/>
    <col min="9477" max="9477" width="16.140625" style="3" customWidth="1"/>
    <col min="9478" max="9478" width="23.42578125" style="3" customWidth="1"/>
    <col min="9479" max="9479" width="16.5703125" style="3" customWidth="1"/>
    <col min="9480" max="9480" width="16.42578125" style="3" customWidth="1"/>
    <col min="9481" max="9481" width="14.42578125" style="3" customWidth="1"/>
    <col min="9482" max="9482" width="17.42578125" style="3" customWidth="1"/>
    <col min="9483" max="9483" width="18.85546875" style="3" customWidth="1"/>
    <col min="9484" max="9484" width="20.42578125" style="3" customWidth="1"/>
    <col min="9485" max="9485" width="23.5703125" style="3" customWidth="1"/>
    <col min="9486" max="9486" width="20.42578125" style="3" customWidth="1"/>
    <col min="9487" max="9492" width="12.140625" style="3" customWidth="1"/>
    <col min="9493" max="9728" width="12.140625" style="3"/>
    <col min="9729" max="9729" width="3.7109375" style="3" customWidth="1"/>
    <col min="9730" max="9731" width="12.140625" style="3" customWidth="1"/>
    <col min="9732" max="9732" width="11.5703125" style="3" customWidth="1"/>
    <col min="9733" max="9733" width="16.140625" style="3" customWidth="1"/>
    <col min="9734" max="9734" width="23.42578125" style="3" customWidth="1"/>
    <col min="9735" max="9735" width="16.5703125" style="3" customWidth="1"/>
    <col min="9736" max="9736" width="16.42578125" style="3" customWidth="1"/>
    <col min="9737" max="9737" width="14.42578125" style="3" customWidth="1"/>
    <col min="9738" max="9738" width="17.42578125" style="3" customWidth="1"/>
    <col min="9739" max="9739" width="18.85546875" style="3" customWidth="1"/>
    <col min="9740" max="9740" width="20.42578125" style="3" customWidth="1"/>
    <col min="9741" max="9741" width="23.5703125" style="3" customWidth="1"/>
    <col min="9742" max="9742" width="20.42578125" style="3" customWidth="1"/>
    <col min="9743" max="9748" width="12.140625" style="3" customWidth="1"/>
    <col min="9749" max="9984" width="12.140625" style="3"/>
    <col min="9985" max="9985" width="3.7109375" style="3" customWidth="1"/>
    <col min="9986" max="9987" width="12.140625" style="3" customWidth="1"/>
    <col min="9988" max="9988" width="11.5703125" style="3" customWidth="1"/>
    <col min="9989" max="9989" width="16.140625" style="3" customWidth="1"/>
    <col min="9990" max="9990" width="23.42578125" style="3" customWidth="1"/>
    <col min="9991" max="9991" width="16.5703125" style="3" customWidth="1"/>
    <col min="9992" max="9992" width="16.42578125" style="3" customWidth="1"/>
    <col min="9993" max="9993" width="14.42578125" style="3" customWidth="1"/>
    <col min="9994" max="9994" width="17.42578125" style="3" customWidth="1"/>
    <col min="9995" max="9995" width="18.85546875" style="3" customWidth="1"/>
    <col min="9996" max="9996" width="20.42578125" style="3" customWidth="1"/>
    <col min="9997" max="9997" width="23.5703125" style="3" customWidth="1"/>
    <col min="9998" max="9998" width="20.42578125" style="3" customWidth="1"/>
    <col min="9999" max="10004" width="12.140625" style="3" customWidth="1"/>
    <col min="10005" max="10240" width="12.140625" style="3"/>
    <col min="10241" max="10241" width="3.7109375" style="3" customWidth="1"/>
    <col min="10242" max="10243" width="12.140625" style="3" customWidth="1"/>
    <col min="10244" max="10244" width="11.5703125" style="3" customWidth="1"/>
    <col min="10245" max="10245" width="16.140625" style="3" customWidth="1"/>
    <col min="10246" max="10246" width="23.42578125" style="3" customWidth="1"/>
    <col min="10247" max="10247" width="16.5703125" style="3" customWidth="1"/>
    <col min="10248" max="10248" width="16.42578125" style="3" customWidth="1"/>
    <col min="10249" max="10249" width="14.42578125" style="3" customWidth="1"/>
    <col min="10250" max="10250" width="17.42578125" style="3" customWidth="1"/>
    <col min="10251" max="10251" width="18.85546875" style="3" customWidth="1"/>
    <col min="10252" max="10252" width="20.42578125" style="3" customWidth="1"/>
    <col min="10253" max="10253" width="23.5703125" style="3" customWidth="1"/>
    <col min="10254" max="10254" width="20.42578125" style="3" customWidth="1"/>
    <col min="10255" max="10260" width="12.140625" style="3" customWidth="1"/>
    <col min="10261" max="10496" width="12.140625" style="3"/>
    <col min="10497" max="10497" width="3.7109375" style="3" customWidth="1"/>
    <col min="10498" max="10499" width="12.140625" style="3" customWidth="1"/>
    <col min="10500" max="10500" width="11.5703125" style="3" customWidth="1"/>
    <col min="10501" max="10501" width="16.140625" style="3" customWidth="1"/>
    <col min="10502" max="10502" width="23.42578125" style="3" customWidth="1"/>
    <col min="10503" max="10503" width="16.5703125" style="3" customWidth="1"/>
    <col min="10504" max="10504" width="16.42578125" style="3" customWidth="1"/>
    <col min="10505" max="10505" width="14.42578125" style="3" customWidth="1"/>
    <col min="10506" max="10506" width="17.42578125" style="3" customWidth="1"/>
    <col min="10507" max="10507" width="18.85546875" style="3" customWidth="1"/>
    <col min="10508" max="10508" width="20.42578125" style="3" customWidth="1"/>
    <col min="10509" max="10509" width="23.5703125" style="3" customWidth="1"/>
    <col min="10510" max="10510" width="20.42578125" style="3" customWidth="1"/>
    <col min="10511" max="10516" width="12.140625" style="3" customWidth="1"/>
    <col min="10517" max="10752" width="12.140625" style="3"/>
    <col min="10753" max="10753" width="3.7109375" style="3" customWidth="1"/>
    <col min="10754" max="10755" width="12.140625" style="3" customWidth="1"/>
    <col min="10756" max="10756" width="11.5703125" style="3" customWidth="1"/>
    <col min="10757" max="10757" width="16.140625" style="3" customWidth="1"/>
    <col min="10758" max="10758" width="23.42578125" style="3" customWidth="1"/>
    <col min="10759" max="10759" width="16.5703125" style="3" customWidth="1"/>
    <col min="10760" max="10760" width="16.42578125" style="3" customWidth="1"/>
    <col min="10761" max="10761" width="14.42578125" style="3" customWidth="1"/>
    <col min="10762" max="10762" width="17.42578125" style="3" customWidth="1"/>
    <col min="10763" max="10763" width="18.85546875" style="3" customWidth="1"/>
    <col min="10764" max="10764" width="20.42578125" style="3" customWidth="1"/>
    <col min="10765" max="10765" width="23.5703125" style="3" customWidth="1"/>
    <col min="10766" max="10766" width="20.42578125" style="3" customWidth="1"/>
    <col min="10767" max="10772" width="12.140625" style="3" customWidth="1"/>
    <col min="10773" max="11008" width="12.140625" style="3"/>
    <col min="11009" max="11009" width="3.7109375" style="3" customWidth="1"/>
    <col min="11010" max="11011" width="12.140625" style="3" customWidth="1"/>
    <col min="11012" max="11012" width="11.5703125" style="3" customWidth="1"/>
    <col min="11013" max="11013" width="16.140625" style="3" customWidth="1"/>
    <col min="11014" max="11014" width="23.42578125" style="3" customWidth="1"/>
    <col min="11015" max="11015" width="16.5703125" style="3" customWidth="1"/>
    <col min="11016" max="11016" width="16.42578125" style="3" customWidth="1"/>
    <col min="11017" max="11017" width="14.42578125" style="3" customWidth="1"/>
    <col min="11018" max="11018" width="17.42578125" style="3" customWidth="1"/>
    <col min="11019" max="11019" width="18.85546875" style="3" customWidth="1"/>
    <col min="11020" max="11020" width="20.42578125" style="3" customWidth="1"/>
    <col min="11021" max="11021" width="23.5703125" style="3" customWidth="1"/>
    <col min="11022" max="11022" width="20.42578125" style="3" customWidth="1"/>
    <col min="11023" max="11028" width="12.140625" style="3" customWidth="1"/>
    <col min="11029" max="11264" width="12.140625" style="3"/>
    <col min="11265" max="11265" width="3.7109375" style="3" customWidth="1"/>
    <col min="11266" max="11267" width="12.140625" style="3" customWidth="1"/>
    <col min="11268" max="11268" width="11.5703125" style="3" customWidth="1"/>
    <col min="11269" max="11269" width="16.140625" style="3" customWidth="1"/>
    <col min="11270" max="11270" width="23.42578125" style="3" customWidth="1"/>
    <col min="11271" max="11271" width="16.5703125" style="3" customWidth="1"/>
    <col min="11272" max="11272" width="16.42578125" style="3" customWidth="1"/>
    <col min="11273" max="11273" width="14.42578125" style="3" customWidth="1"/>
    <col min="11274" max="11274" width="17.42578125" style="3" customWidth="1"/>
    <col min="11275" max="11275" width="18.85546875" style="3" customWidth="1"/>
    <col min="11276" max="11276" width="20.42578125" style="3" customWidth="1"/>
    <col min="11277" max="11277" width="23.5703125" style="3" customWidth="1"/>
    <col min="11278" max="11278" width="20.42578125" style="3" customWidth="1"/>
    <col min="11279" max="11284" width="12.140625" style="3" customWidth="1"/>
    <col min="11285" max="11520" width="12.140625" style="3"/>
    <col min="11521" max="11521" width="3.7109375" style="3" customWidth="1"/>
    <col min="11522" max="11523" width="12.140625" style="3" customWidth="1"/>
    <col min="11524" max="11524" width="11.5703125" style="3" customWidth="1"/>
    <col min="11525" max="11525" width="16.140625" style="3" customWidth="1"/>
    <col min="11526" max="11526" width="23.42578125" style="3" customWidth="1"/>
    <col min="11527" max="11527" width="16.5703125" style="3" customWidth="1"/>
    <col min="11528" max="11528" width="16.42578125" style="3" customWidth="1"/>
    <col min="11529" max="11529" width="14.42578125" style="3" customWidth="1"/>
    <col min="11530" max="11530" width="17.42578125" style="3" customWidth="1"/>
    <col min="11531" max="11531" width="18.85546875" style="3" customWidth="1"/>
    <col min="11532" max="11532" width="20.42578125" style="3" customWidth="1"/>
    <col min="11533" max="11533" width="23.5703125" style="3" customWidth="1"/>
    <col min="11534" max="11534" width="20.42578125" style="3" customWidth="1"/>
    <col min="11535" max="11540" width="12.140625" style="3" customWidth="1"/>
    <col min="11541" max="11776" width="12.140625" style="3"/>
    <col min="11777" max="11777" width="3.7109375" style="3" customWidth="1"/>
    <col min="11778" max="11779" width="12.140625" style="3" customWidth="1"/>
    <col min="11780" max="11780" width="11.5703125" style="3" customWidth="1"/>
    <col min="11781" max="11781" width="16.140625" style="3" customWidth="1"/>
    <col min="11782" max="11782" width="23.42578125" style="3" customWidth="1"/>
    <col min="11783" max="11783" width="16.5703125" style="3" customWidth="1"/>
    <col min="11784" max="11784" width="16.42578125" style="3" customWidth="1"/>
    <col min="11785" max="11785" width="14.42578125" style="3" customWidth="1"/>
    <col min="11786" max="11786" width="17.42578125" style="3" customWidth="1"/>
    <col min="11787" max="11787" width="18.85546875" style="3" customWidth="1"/>
    <col min="11788" max="11788" width="20.42578125" style="3" customWidth="1"/>
    <col min="11789" max="11789" width="23.5703125" style="3" customWidth="1"/>
    <col min="11790" max="11790" width="20.42578125" style="3" customWidth="1"/>
    <col min="11791" max="11796" width="12.140625" style="3" customWidth="1"/>
    <col min="11797" max="12032" width="12.140625" style="3"/>
    <col min="12033" max="12033" width="3.7109375" style="3" customWidth="1"/>
    <col min="12034" max="12035" width="12.140625" style="3" customWidth="1"/>
    <col min="12036" max="12036" width="11.5703125" style="3" customWidth="1"/>
    <col min="12037" max="12037" width="16.140625" style="3" customWidth="1"/>
    <col min="12038" max="12038" width="23.42578125" style="3" customWidth="1"/>
    <col min="12039" max="12039" width="16.5703125" style="3" customWidth="1"/>
    <col min="12040" max="12040" width="16.42578125" style="3" customWidth="1"/>
    <col min="12041" max="12041" width="14.42578125" style="3" customWidth="1"/>
    <col min="12042" max="12042" width="17.42578125" style="3" customWidth="1"/>
    <col min="12043" max="12043" width="18.85546875" style="3" customWidth="1"/>
    <col min="12044" max="12044" width="20.42578125" style="3" customWidth="1"/>
    <col min="12045" max="12045" width="23.5703125" style="3" customWidth="1"/>
    <col min="12046" max="12046" width="20.42578125" style="3" customWidth="1"/>
    <col min="12047" max="12052" width="12.140625" style="3" customWidth="1"/>
    <col min="12053" max="12288" width="12.140625" style="3"/>
    <col min="12289" max="12289" width="3.7109375" style="3" customWidth="1"/>
    <col min="12290" max="12291" width="12.140625" style="3" customWidth="1"/>
    <col min="12292" max="12292" width="11.5703125" style="3" customWidth="1"/>
    <col min="12293" max="12293" width="16.140625" style="3" customWidth="1"/>
    <col min="12294" max="12294" width="23.42578125" style="3" customWidth="1"/>
    <col min="12295" max="12295" width="16.5703125" style="3" customWidth="1"/>
    <col min="12296" max="12296" width="16.42578125" style="3" customWidth="1"/>
    <col min="12297" max="12297" width="14.42578125" style="3" customWidth="1"/>
    <col min="12298" max="12298" width="17.42578125" style="3" customWidth="1"/>
    <col min="12299" max="12299" width="18.85546875" style="3" customWidth="1"/>
    <col min="12300" max="12300" width="20.42578125" style="3" customWidth="1"/>
    <col min="12301" max="12301" width="23.5703125" style="3" customWidth="1"/>
    <col min="12302" max="12302" width="20.42578125" style="3" customWidth="1"/>
    <col min="12303" max="12308" width="12.140625" style="3" customWidth="1"/>
    <col min="12309" max="12544" width="12.140625" style="3"/>
    <col min="12545" max="12545" width="3.7109375" style="3" customWidth="1"/>
    <col min="12546" max="12547" width="12.140625" style="3" customWidth="1"/>
    <col min="12548" max="12548" width="11.5703125" style="3" customWidth="1"/>
    <col min="12549" max="12549" width="16.140625" style="3" customWidth="1"/>
    <col min="12550" max="12550" width="23.42578125" style="3" customWidth="1"/>
    <col min="12551" max="12551" width="16.5703125" style="3" customWidth="1"/>
    <col min="12552" max="12552" width="16.42578125" style="3" customWidth="1"/>
    <col min="12553" max="12553" width="14.42578125" style="3" customWidth="1"/>
    <col min="12554" max="12554" width="17.42578125" style="3" customWidth="1"/>
    <col min="12555" max="12555" width="18.85546875" style="3" customWidth="1"/>
    <col min="12556" max="12556" width="20.42578125" style="3" customWidth="1"/>
    <col min="12557" max="12557" width="23.5703125" style="3" customWidth="1"/>
    <col min="12558" max="12558" width="20.42578125" style="3" customWidth="1"/>
    <col min="12559" max="12564" width="12.140625" style="3" customWidth="1"/>
    <col min="12565" max="12800" width="12.140625" style="3"/>
    <col min="12801" max="12801" width="3.7109375" style="3" customWidth="1"/>
    <col min="12802" max="12803" width="12.140625" style="3" customWidth="1"/>
    <col min="12804" max="12804" width="11.5703125" style="3" customWidth="1"/>
    <col min="12805" max="12805" width="16.140625" style="3" customWidth="1"/>
    <col min="12806" max="12806" width="23.42578125" style="3" customWidth="1"/>
    <col min="12807" max="12807" width="16.5703125" style="3" customWidth="1"/>
    <col min="12808" max="12808" width="16.42578125" style="3" customWidth="1"/>
    <col min="12809" max="12809" width="14.42578125" style="3" customWidth="1"/>
    <col min="12810" max="12810" width="17.42578125" style="3" customWidth="1"/>
    <col min="12811" max="12811" width="18.85546875" style="3" customWidth="1"/>
    <col min="12812" max="12812" width="20.42578125" style="3" customWidth="1"/>
    <col min="12813" max="12813" width="23.5703125" style="3" customWidth="1"/>
    <col min="12814" max="12814" width="20.42578125" style="3" customWidth="1"/>
    <col min="12815" max="12820" width="12.140625" style="3" customWidth="1"/>
    <col min="12821" max="13056" width="12.140625" style="3"/>
    <col min="13057" max="13057" width="3.7109375" style="3" customWidth="1"/>
    <col min="13058" max="13059" width="12.140625" style="3" customWidth="1"/>
    <col min="13060" max="13060" width="11.5703125" style="3" customWidth="1"/>
    <col min="13061" max="13061" width="16.140625" style="3" customWidth="1"/>
    <col min="13062" max="13062" width="23.42578125" style="3" customWidth="1"/>
    <col min="13063" max="13063" width="16.5703125" style="3" customWidth="1"/>
    <col min="13064" max="13064" width="16.42578125" style="3" customWidth="1"/>
    <col min="13065" max="13065" width="14.42578125" style="3" customWidth="1"/>
    <col min="13066" max="13066" width="17.42578125" style="3" customWidth="1"/>
    <col min="13067" max="13067" width="18.85546875" style="3" customWidth="1"/>
    <col min="13068" max="13068" width="20.42578125" style="3" customWidth="1"/>
    <col min="13069" max="13069" width="23.5703125" style="3" customWidth="1"/>
    <col min="13070" max="13070" width="20.42578125" style="3" customWidth="1"/>
    <col min="13071" max="13076" width="12.140625" style="3" customWidth="1"/>
    <col min="13077" max="13312" width="12.140625" style="3"/>
    <col min="13313" max="13313" width="3.7109375" style="3" customWidth="1"/>
    <col min="13314" max="13315" width="12.140625" style="3" customWidth="1"/>
    <col min="13316" max="13316" width="11.5703125" style="3" customWidth="1"/>
    <col min="13317" max="13317" width="16.140625" style="3" customWidth="1"/>
    <col min="13318" max="13318" width="23.42578125" style="3" customWidth="1"/>
    <col min="13319" max="13319" width="16.5703125" style="3" customWidth="1"/>
    <col min="13320" max="13320" width="16.42578125" style="3" customWidth="1"/>
    <col min="13321" max="13321" width="14.42578125" style="3" customWidth="1"/>
    <col min="13322" max="13322" width="17.42578125" style="3" customWidth="1"/>
    <col min="13323" max="13323" width="18.85546875" style="3" customWidth="1"/>
    <col min="13324" max="13324" width="20.42578125" style="3" customWidth="1"/>
    <col min="13325" max="13325" width="23.5703125" style="3" customWidth="1"/>
    <col min="13326" max="13326" width="20.42578125" style="3" customWidth="1"/>
    <col min="13327" max="13332" width="12.140625" style="3" customWidth="1"/>
    <col min="13333" max="13568" width="12.140625" style="3"/>
    <col min="13569" max="13569" width="3.7109375" style="3" customWidth="1"/>
    <col min="13570" max="13571" width="12.140625" style="3" customWidth="1"/>
    <col min="13572" max="13572" width="11.5703125" style="3" customWidth="1"/>
    <col min="13573" max="13573" width="16.140625" style="3" customWidth="1"/>
    <col min="13574" max="13574" width="23.42578125" style="3" customWidth="1"/>
    <col min="13575" max="13575" width="16.5703125" style="3" customWidth="1"/>
    <col min="13576" max="13576" width="16.42578125" style="3" customWidth="1"/>
    <col min="13577" max="13577" width="14.42578125" style="3" customWidth="1"/>
    <col min="13578" max="13578" width="17.42578125" style="3" customWidth="1"/>
    <col min="13579" max="13579" width="18.85546875" style="3" customWidth="1"/>
    <col min="13580" max="13580" width="20.42578125" style="3" customWidth="1"/>
    <col min="13581" max="13581" width="23.5703125" style="3" customWidth="1"/>
    <col min="13582" max="13582" width="20.42578125" style="3" customWidth="1"/>
    <col min="13583" max="13588" width="12.140625" style="3" customWidth="1"/>
    <col min="13589" max="13824" width="12.140625" style="3"/>
    <col min="13825" max="13825" width="3.7109375" style="3" customWidth="1"/>
    <col min="13826" max="13827" width="12.140625" style="3" customWidth="1"/>
    <col min="13828" max="13828" width="11.5703125" style="3" customWidth="1"/>
    <col min="13829" max="13829" width="16.140625" style="3" customWidth="1"/>
    <col min="13830" max="13830" width="23.42578125" style="3" customWidth="1"/>
    <col min="13831" max="13831" width="16.5703125" style="3" customWidth="1"/>
    <col min="13832" max="13832" width="16.42578125" style="3" customWidth="1"/>
    <col min="13833" max="13833" width="14.42578125" style="3" customWidth="1"/>
    <col min="13834" max="13834" width="17.42578125" style="3" customWidth="1"/>
    <col min="13835" max="13835" width="18.85546875" style="3" customWidth="1"/>
    <col min="13836" max="13836" width="20.42578125" style="3" customWidth="1"/>
    <col min="13837" max="13837" width="23.5703125" style="3" customWidth="1"/>
    <col min="13838" max="13838" width="20.42578125" style="3" customWidth="1"/>
    <col min="13839" max="13844" width="12.140625" style="3" customWidth="1"/>
    <col min="13845" max="14080" width="12.140625" style="3"/>
    <col min="14081" max="14081" width="3.7109375" style="3" customWidth="1"/>
    <col min="14082" max="14083" width="12.140625" style="3" customWidth="1"/>
    <col min="14084" max="14084" width="11.5703125" style="3" customWidth="1"/>
    <col min="14085" max="14085" width="16.140625" style="3" customWidth="1"/>
    <col min="14086" max="14086" width="23.42578125" style="3" customWidth="1"/>
    <col min="14087" max="14087" width="16.5703125" style="3" customWidth="1"/>
    <col min="14088" max="14088" width="16.42578125" style="3" customWidth="1"/>
    <col min="14089" max="14089" width="14.42578125" style="3" customWidth="1"/>
    <col min="14090" max="14090" width="17.42578125" style="3" customWidth="1"/>
    <col min="14091" max="14091" width="18.85546875" style="3" customWidth="1"/>
    <col min="14092" max="14092" width="20.42578125" style="3" customWidth="1"/>
    <col min="14093" max="14093" width="23.5703125" style="3" customWidth="1"/>
    <col min="14094" max="14094" width="20.42578125" style="3" customWidth="1"/>
    <col min="14095" max="14100" width="12.140625" style="3" customWidth="1"/>
    <col min="14101" max="14336" width="12.140625" style="3"/>
    <col min="14337" max="14337" width="3.7109375" style="3" customWidth="1"/>
    <col min="14338" max="14339" width="12.140625" style="3" customWidth="1"/>
    <col min="14340" max="14340" width="11.5703125" style="3" customWidth="1"/>
    <col min="14341" max="14341" width="16.140625" style="3" customWidth="1"/>
    <col min="14342" max="14342" width="23.42578125" style="3" customWidth="1"/>
    <col min="14343" max="14343" width="16.5703125" style="3" customWidth="1"/>
    <col min="14344" max="14344" width="16.42578125" style="3" customWidth="1"/>
    <col min="14345" max="14345" width="14.42578125" style="3" customWidth="1"/>
    <col min="14346" max="14346" width="17.42578125" style="3" customWidth="1"/>
    <col min="14347" max="14347" width="18.85546875" style="3" customWidth="1"/>
    <col min="14348" max="14348" width="20.42578125" style="3" customWidth="1"/>
    <col min="14349" max="14349" width="23.5703125" style="3" customWidth="1"/>
    <col min="14350" max="14350" width="20.42578125" style="3" customWidth="1"/>
    <col min="14351" max="14356" width="12.140625" style="3" customWidth="1"/>
    <col min="14357" max="14592" width="12.140625" style="3"/>
    <col min="14593" max="14593" width="3.7109375" style="3" customWidth="1"/>
    <col min="14594" max="14595" width="12.140625" style="3" customWidth="1"/>
    <col min="14596" max="14596" width="11.5703125" style="3" customWidth="1"/>
    <col min="14597" max="14597" width="16.140625" style="3" customWidth="1"/>
    <col min="14598" max="14598" width="23.42578125" style="3" customWidth="1"/>
    <col min="14599" max="14599" width="16.5703125" style="3" customWidth="1"/>
    <col min="14600" max="14600" width="16.42578125" style="3" customWidth="1"/>
    <col min="14601" max="14601" width="14.42578125" style="3" customWidth="1"/>
    <col min="14602" max="14602" width="17.42578125" style="3" customWidth="1"/>
    <col min="14603" max="14603" width="18.85546875" style="3" customWidth="1"/>
    <col min="14604" max="14604" width="20.42578125" style="3" customWidth="1"/>
    <col min="14605" max="14605" width="23.5703125" style="3" customWidth="1"/>
    <col min="14606" max="14606" width="20.42578125" style="3" customWidth="1"/>
    <col min="14607" max="14612" width="12.140625" style="3" customWidth="1"/>
    <col min="14613" max="14848" width="12.140625" style="3"/>
    <col min="14849" max="14849" width="3.7109375" style="3" customWidth="1"/>
    <col min="14850" max="14851" width="12.140625" style="3" customWidth="1"/>
    <col min="14852" max="14852" width="11.5703125" style="3" customWidth="1"/>
    <col min="14853" max="14853" width="16.140625" style="3" customWidth="1"/>
    <col min="14854" max="14854" width="23.42578125" style="3" customWidth="1"/>
    <col min="14855" max="14855" width="16.5703125" style="3" customWidth="1"/>
    <col min="14856" max="14856" width="16.42578125" style="3" customWidth="1"/>
    <col min="14857" max="14857" width="14.42578125" style="3" customWidth="1"/>
    <col min="14858" max="14858" width="17.42578125" style="3" customWidth="1"/>
    <col min="14859" max="14859" width="18.85546875" style="3" customWidth="1"/>
    <col min="14860" max="14860" width="20.42578125" style="3" customWidth="1"/>
    <col min="14861" max="14861" width="23.5703125" style="3" customWidth="1"/>
    <col min="14862" max="14862" width="20.42578125" style="3" customWidth="1"/>
    <col min="14863" max="14868" width="12.140625" style="3" customWidth="1"/>
    <col min="14869" max="15104" width="12.140625" style="3"/>
    <col min="15105" max="15105" width="3.7109375" style="3" customWidth="1"/>
    <col min="15106" max="15107" width="12.140625" style="3" customWidth="1"/>
    <col min="15108" max="15108" width="11.5703125" style="3" customWidth="1"/>
    <col min="15109" max="15109" width="16.140625" style="3" customWidth="1"/>
    <col min="15110" max="15110" width="23.42578125" style="3" customWidth="1"/>
    <col min="15111" max="15111" width="16.5703125" style="3" customWidth="1"/>
    <col min="15112" max="15112" width="16.42578125" style="3" customWidth="1"/>
    <col min="15113" max="15113" width="14.42578125" style="3" customWidth="1"/>
    <col min="15114" max="15114" width="17.42578125" style="3" customWidth="1"/>
    <col min="15115" max="15115" width="18.85546875" style="3" customWidth="1"/>
    <col min="15116" max="15116" width="20.42578125" style="3" customWidth="1"/>
    <col min="15117" max="15117" width="23.5703125" style="3" customWidth="1"/>
    <col min="15118" max="15118" width="20.42578125" style="3" customWidth="1"/>
    <col min="15119" max="15124" width="12.140625" style="3" customWidth="1"/>
    <col min="15125" max="15360" width="12.140625" style="3"/>
    <col min="15361" max="15361" width="3.7109375" style="3" customWidth="1"/>
    <col min="15362" max="15363" width="12.140625" style="3" customWidth="1"/>
    <col min="15364" max="15364" width="11.5703125" style="3" customWidth="1"/>
    <col min="15365" max="15365" width="16.140625" style="3" customWidth="1"/>
    <col min="15366" max="15366" width="23.42578125" style="3" customWidth="1"/>
    <col min="15367" max="15367" width="16.5703125" style="3" customWidth="1"/>
    <col min="15368" max="15368" width="16.42578125" style="3" customWidth="1"/>
    <col min="15369" max="15369" width="14.42578125" style="3" customWidth="1"/>
    <col min="15370" max="15370" width="17.42578125" style="3" customWidth="1"/>
    <col min="15371" max="15371" width="18.85546875" style="3" customWidth="1"/>
    <col min="15372" max="15372" width="20.42578125" style="3" customWidth="1"/>
    <col min="15373" max="15373" width="23.5703125" style="3" customWidth="1"/>
    <col min="15374" max="15374" width="20.42578125" style="3" customWidth="1"/>
    <col min="15375" max="15380" width="12.140625" style="3" customWidth="1"/>
    <col min="15381" max="15616" width="12.140625" style="3"/>
    <col min="15617" max="15617" width="3.7109375" style="3" customWidth="1"/>
    <col min="15618" max="15619" width="12.140625" style="3" customWidth="1"/>
    <col min="15620" max="15620" width="11.5703125" style="3" customWidth="1"/>
    <col min="15621" max="15621" width="16.140625" style="3" customWidth="1"/>
    <col min="15622" max="15622" width="23.42578125" style="3" customWidth="1"/>
    <col min="15623" max="15623" width="16.5703125" style="3" customWidth="1"/>
    <col min="15624" max="15624" width="16.42578125" style="3" customWidth="1"/>
    <col min="15625" max="15625" width="14.42578125" style="3" customWidth="1"/>
    <col min="15626" max="15626" width="17.42578125" style="3" customWidth="1"/>
    <col min="15627" max="15627" width="18.85546875" style="3" customWidth="1"/>
    <col min="15628" max="15628" width="20.42578125" style="3" customWidth="1"/>
    <col min="15629" max="15629" width="23.5703125" style="3" customWidth="1"/>
    <col min="15630" max="15630" width="20.42578125" style="3" customWidth="1"/>
    <col min="15631" max="15636" width="12.140625" style="3" customWidth="1"/>
    <col min="15637" max="15872" width="12.140625" style="3"/>
    <col min="15873" max="15873" width="3.7109375" style="3" customWidth="1"/>
    <col min="15874" max="15875" width="12.140625" style="3" customWidth="1"/>
    <col min="15876" max="15876" width="11.5703125" style="3" customWidth="1"/>
    <col min="15877" max="15877" width="16.140625" style="3" customWidth="1"/>
    <col min="15878" max="15878" width="23.42578125" style="3" customWidth="1"/>
    <col min="15879" max="15879" width="16.5703125" style="3" customWidth="1"/>
    <col min="15880" max="15880" width="16.42578125" style="3" customWidth="1"/>
    <col min="15881" max="15881" width="14.42578125" style="3" customWidth="1"/>
    <col min="15882" max="15882" width="17.42578125" style="3" customWidth="1"/>
    <col min="15883" max="15883" width="18.85546875" style="3" customWidth="1"/>
    <col min="15884" max="15884" width="20.42578125" style="3" customWidth="1"/>
    <col min="15885" max="15885" width="23.5703125" style="3" customWidth="1"/>
    <col min="15886" max="15886" width="20.42578125" style="3" customWidth="1"/>
    <col min="15887" max="15892" width="12.140625" style="3" customWidth="1"/>
    <col min="15893" max="16128" width="12.140625" style="3"/>
    <col min="16129" max="16129" width="3.7109375" style="3" customWidth="1"/>
    <col min="16130" max="16131" width="12.140625" style="3" customWidth="1"/>
    <col min="16132" max="16132" width="11.5703125" style="3" customWidth="1"/>
    <col min="16133" max="16133" width="16.140625" style="3" customWidth="1"/>
    <col min="16134" max="16134" width="23.42578125" style="3" customWidth="1"/>
    <col min="16135" max="16135" width="16.5703125" style="3" customWidth="1"/>
    <col min="16136" max="16136" width="16.42578125" style="3" customWidth="1"/>
    <col min="16137" max="16137" width="14.42578125" style="3" customWidth="1"/>
    <col min="16138" max="16138" width="17.42578125" style="3" customWidth="1"/>
    <col min="16139" max="16139" width="18.85546875" style="3" customWidth="1"/>
    <col min="16140" max="16140" width="20.42578125" style="3" customWidth="1"/>
    <col min="16141" max="16141" width="23.5703125" style="3" customWidth="1"/>
    <col min="16142" max="16142" width="20.42578125" style="3" customWidth="1"/>
    <col min="16143" max="16148" width="12.140625" style="3" customWidth="1"/>
    <col min="16149" max="16384" width="12.140625" style="3"/>
  </cols>
  <sheetData>
    <row r="1" spans="1:77" x14ac:dyDescent="0.25">
      <c r="A1" s="234" t="s">
        <v>239</v>
      </c>
      <c r="B1" s="234"/>
      <c r="C1" s="234"/>
      <c r="D1" s="234"/>
      <c r="E1" s="234"/>
      <c r="F1" s="234"/>
      <c r="G1" s="234"/>
      <c r="H1" s="234"/>
      <c r="I1" s="234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</row>
    <row r="2" spans="1:77" x14ac:dyDescent="0.25">
      <c r="A2" s="234"/>
      <c r="B2" s="234"/>
      <c r="C2" s="234"/>
      <c r="D2" s="234"/>
      <c r="E2" s="234"/>
      <c r="F2" s="234"/>
      <c r="G2" s="234"/>
      <c r="H2" s="234"/>
      <c r="I2" s="234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2"/>
    </row>
    <row r="3" spans="1:77" s="6" customFormat="1" x14ac:dyDescent="0.25">
      <c r="A3" s="182"/>
      <c r="B3" s="12"/>
      <c r="C3" s="184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7" s="6" customFormat="1" x14ac:dyDescent="0.25">
      <c r="A4" s="235" t="s">
        <v>0</v>
      </c>
      <c r="B4" s="235"/>
      <c r="C4" s="235"/>
      <c r="D4" s="235"/>
      <c r="E4" s="235"/>
      <c r="F4" s="12"/>
      <c r="G4" s="12"/>
      <c r="H4" s="12"/>
      <c r="I4" s="1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7" s="6" customFormat="1" x14ac:dyDescent="0.25">
      <c r="A5" s="227" t="s">
        <v>1</v>
      </c>
      <c r="B5" s="227"/>
      <c r="C5" s="227"/>
      <c r="D5" s="227"/>
      <c r="E5" s="236"/>
      <c r="F5" s="236"/>
      <c r="G5" s="236"/>
      <c r="H5" s="236"/>
      <c r="I5" s="236"/>
      <c r="J5" s="1"/>
      <c r="K5" s="1"/>
      <c r="L5" s="1" t="s">
        <v>8</v>
      </c>
      <c r="M5" s="1"/>
      <c r="N5" s="1"/>
      <c r="O5" s="1"/>
      <c r="P5" s="1"/>
      <c r="Q5" s="1"/>
      <c r="R5" s="1"/>
      <c r="S5" s="1"/>
      <c r="T5" s="1"/>
    </row>
    <row r="6" spans="1:77" s="6" customFormat="1" x14ac:dyDescent="0.25">
      <c r="A6" s="227" t="s">
        <v>2</v>
      </c>
      <c r="B6" s="227"/>
      <c r="C6" s="227"/>
      <c r="D6" s="227"/>
      <c r="E6" s="236"/>
      <c r="F6" s="236"/>
      <c r="G6" s="236"/>
      <c r="H6" s="236"/>
      <c r="I6" s="236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77" s="6" customFormat="1" ht="15" customHeight="1" x14ac:dyDescent="0.25">
      <c r="A7" s="227" t="s">
        <v>3</v>
      </c>
      <c r="B7" s="227"/>
      <c r="C7" s="227"/>
      <c r="D7" s="227"/>
      <c r="E7" s="227"/>
      <c r="F7" s="228" t="s">
        <v>240</v>
      </c>
      <c r="G7" s="228"/>
      <c r="H7" s="229">
        <f>(8*5)/6*30</f>
        <v>200</v>
      </c>
      <c r="I7" s="230"/>
      <c r="J7" s="1"/>
      <c r="K7" s="1" t="s">
        <v>8</v>
      </c>
      <c r="L7" s="1" t="s">
        <v>8</v>
      </c>
      <c r="M7" s="1"/>
      <c r="N7" s="1"/>
      <c r="O7" s="1"/>
      <c r="P7" s="1"/>
      <c r="Q7" s="1"/>
      <c r="R7" s="1"/>
      <c r="S7" s="1"/>
      <c r="T7" s="1"/>
    </row>
    <row r="8" spans="1:77" s="6" customFormat="1" x14ac:dyDescent="0.25">
      <c r="A8" s="182"/>
      <c r="B8" s="12"/>
      <c r="C8" s="28"/>
      <c r="D8" s="12"/>
      <c r="E8" s="12"/>
      <c r="F8" s="228"/>
      <c r="G8" s="228"/>
      <c r="H8" s="231"/>
      <c r="I8" s="232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77" s="6" customFormat="1" x14ac:dyDescent="0.25">
      <c r="A9" s="182" t="s">
        <v>4</v>
      </c>
      <c r="B9" s="233" t="s">
        <v>5</v>
      </c>
      <c r="C9" s="233"/>
      <c r="D9" s="233"/>
      <c r="E9" s="233"/>
      <c r="F9" s="233"/>
      <c r="G9" s="12"/>
      <c r="H9" s="136">
        <v>42736</v>
      </c>
      <c r="I9" s="132"/>
      <c r="J9" s="1"/>
      <c r="K9" s="1"/>
      <c r="L9" s="1" t="s">
        <v>8</v>
      </c>
      <c r="M9" s="1"/>
      <c r="N9" s="1"/>
      <c r="O9" s="1"/>
      <c r="P9" s="1"/>
      <c r="Q9" s="1"/>
      <c r="R9" s="1"/>
      <c r="S9" s="1"/>
      <c r="T9" s="1"/>
    </row>
    <row r="10" spans="1:77" s="6" customFormat="1" x14ac:dyDescent="0.25">
      <c r="A10" s="182" t="s">
        <v>6</v>
      </c>
      <c r="B10" s="233" t="s">
        <v>7</v>
      </c>
      <c r="C10" s="233"/>
      <c r="D10" s="233"/>
      <c r="E10" s="185" t="s">
        <v>8</v>
      </c>
      <c r="F10" s="12"/>
      <c r="G10" s="12"/>
      <c r="H10" s="137" t="s">
        <v>9</v>
      </c>
      <c r="I10" s="1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77" s="6" customFormat="1" x14ac:dyDescent="0.25">
      <c r="A11" s="182" t="s">
        <v>10</v>
      </c>
      <c r="B11" s="233" t="s">
        <v>11</v>
      </c>
      <c r="C11" s="233"/>
      <c r="D11" s="233"/>
      <c r="E11" s="233"/>
      <c r="F11" s="233"/>
      <c r="G11" s="12"/>
      <c r="H11" s="151" t="s">
        <v>221</v>
      </c>
      <c r="I11" s="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77" s="6" customFormat="1" x14ac:dyDescent="0.25">
      <c r="A12" s="182" t="s">
        <v>12</v>
      </c>
      <c r="B12" s="233" t="s">
        <v>13</v>
      </c>
      <c r="C12" s="233"/>
      <c r="D12" s="233"/>
      <c r="E12" s="233"/>
      <c r="F12" s="233"/>
      <c r="G12" s="12"/>
      <c r="H12" s="12">
        <v>12</v>
      </c>
      <c r="I12" s="12"/>
      <c r="J12" s="1"/>
      <c r="K12" s="1" t="s">
        <v>229</v>
      </c>
      <c r="L12" s="1"/>
      <c r="M12" s="1"/>
      <c r="N12" s="1"/>
      <c r="O12" s="1"/>
      <c r="P12" s="1"/>
      <c r="Q12" s="1"/>
      <c r="R12" s="1"/>
      <c r="S12" s="1"/>
      <c r="T12" s="1"/>
    </row>
    <row r="13" spans="1:77" s="6" customFormat="1" x14ac:dyDescent="0.25">
      <c r="A13" s="182"/>
      <c r="B13" s="12"/>
      <c r="C13" s="186"/>
      <c r="D13" s="12"/>
      <c r="E13" s="12"/>
      <c r="F13" s="12"/>
      <c r="G13" s="12"/>
      <c r="H13" s="12"/>
      <c r="I13" s="1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77" s="6" customFormat="1" x14ac:dyDescent="0.25">
      <c r="A14" s="244"/>
      <c r="B14" s="244"/>
      <c r="C14" s="244"/>
      <c r="D14" s="245" t="s">
        <v>14</v>
      </c>
      <c r="E14" s="245"/>
      <c r="F14" s="245"/>
      <c r="G14" s="245"/>
      <c r="H14" s="246"/>
      <c r="I14" s="36" t="s">
        <v>15</v>
      </c>
      <c r="J14" s="146"/>
      <c r="K14" s="247"/>
      <c r="L14" s="247"/>
      <c r="M14" s="1"/>
      <c r="N14" s="1"/>
      <c r="O14" s="1"/>
      <c r="P14" s="1"/>
      <c r="Q14" s="1"/>
      <c r="R14" s="1"/>
      <c r="S14" s="1"/>
      <c r="T14" s="1"/>
    </row>
    <row r="15" spans="1:77" s="6" customFormat="1" x14ac:dyDescent="0.25">
      <c r="A15" s="227"/>
      <c r="B15" s="227"/>
      <c r="C15" s="227"/>
      <c r="D15" s="248"/>
      <c r="E15" s="249"/>
      <c r="F15" s="249"/>
      <c r="G15" s="249"/>
      <c r="H15" s="249"/>
      <c r="I15" s="187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77" s="6" customFormat="1" x14ac:dyDescent="0.25">
      <c r="A16" s="227"/>
      <c r="B16" s="227"/>
      <c r="C16" s="227"/>
      <c r="D16" s="227"/>
      <c r="E16" s="227"/>
      <c r="F16" s="227"/>
      <c r="G16" s="227"/>
      <c r="H16" s="227"/>
      <c r="I16" s="12"/>
      <c r="J16" s="115"/>
      <c r="K16" s="12"/>
      <c r="L16" s="12"/>
      <c r="M16" s="12"/>
      <c r="N16" s="12"/>
      <c r="O16" s="12"/>
      <c r="P16" s="12"/>
      <c r="Q16" s="12"/>
      <c r="R16" s="12"/>
      <c r="S16" s="12"/>
      <c r="T16" s="1"/>
    </row>
    <row r="17" spans="1:19" s="6" customFormat="1" x14ac:dyDescent="0.25">
      <c r="A17" s="237"/>
      <c r="B17" s="237"/>
      <c r="C17" s="237"/>
      <c r="D17" s="237"/>
      <c r="E17" s="237"/>
      <c r="F17" s="237"/>
      <c r="G17" s="237"/>
      <c r="H17" s="237"/>
      <c r="I17" s="12"/>
      <c r="J17" s="238" t="s">
        <v>16</v>
      </c>
      <c r="K17" s="239"/>
      <c r="L17" s="239"/>
      <c r="M17" s="12"/>
      <c r="N17" s="12"/>
      <c r="O17" s="12"/>
      <c r="P17" s="12"/>
      <c r="Q17" s="12"/>
      <c r="R17" s="12"/>
      <c r="S17" s="12"/>
    </row>
    <row r="18" spans="1:19" s="6" customFormat="1" x14ac:dyDescent="0.25">
      <c r="A18" s="235" t="s">
        <v>17</v>
      </c>
      <c r="B18" s="235"/>
      <c r="C18" s="235"/>
      <c r="D18" s="235"/>
      <c r="E18" s="235"/>
      <c r="F18" s="235"/>
      <c r="G18" s="235"/>
      <c r="H18" s="235"/>
      <c r="I18" s="12"/>
      <c r="J18" s="240" t="s">
        <v>18</v>
      </c>
      <c r="K18" s="241"/>
      <c r="L18" s="12" t="s">
        <v>19</v>
      </c>
      <c r="M18" s="12" t="s">
        <v>20</v>
      </c>
      <c r="N18" s="12"/>
      <c r="O18" s="12"/>
      <c r="P18" s="12"/>
      <c r="Q18" s="12"/>
      <c r="R18" s="12"/>
      <c r="S18" s="12"/>
    </row>
    <row r="19" spans="1:19" s="6" customFormat="1" ht="15.75" x14ac:dyDescent="0.25">
      <c r="A19" s="182">
        <v>1</v>
      </c>
      <c r="B19" s="233" t="s">
        <v>21</v>
      </c>
      <c r="C19" s="233"/>
      <c r="D19" s="233"/>
      <c r="E19" s="233"/>
      <c r="F19" s="233"/>
      <c r="G19" s="242" t="s">
        <v>222</v>
      </c>
      <c r="H19" s="243"/>
      <c r="I19" s="12"/>
      <c r="J19" s="115">
        <v>0</v>
      </c>
      <c r="K19" s="12"/>
      <c r="L19" s="12">
        <v>0</v>
      </c>
      <c r="M19" s="12">
        <v>0</v>
      </c>
      <c r="N19" s="12"/>
      <c r="O19" s="12"/>
      <c r="P19" s="12"/>
      <c r="Q19" s="12"/>
      <c r="R19" s="12"/>
      <c r="S19" s="12"/>
    </row>
    <row r="20" spans="1:19" s="6" customFormat="1" x14ac:dyDescent="0.25">
      <c r="A20" s="182">
        <v>2</v>
      </c>
      <c r="B20" s="253" t="s">
        <v>214</v>
      </c>
      <c r="C20" s="233"/>
      <c r="D20" s="233"/>
      <c r="E20" s="233"/>
      <c r="F20" s="233"/>
      <c r="G20" s="254">
        <v>994.72</v>
      </c>
      <c r="H20" s="255"/>
      <c r="I20" s="28"/>
      <c r="J20" s="115"/>
      <c r="K20" s="12"/>
      <c r="L20" s="12"/>
      <c r="M20" s="12"/>
      <c r="N20" s="12"/>
      <c r="O20" s="12"/>
      <c r="P20" s="12"/>
      <c r="Q20" s="12"/>
      <c r="R20" s="12"/>
      <c r="S20" s="12"/>
    </row>
    <row r="21" spans="1:19" s="6" customFormat="1" ht="15.75" x14ac:dyDescent="0.25">
      <c r="A21" s="182">
        <v>3</v>
      </c>
      <c r="B21" s="233" t="s">
        <v>22</v>
      </c>
      <c r="C21" s="233"/>
      <c r="D21" s="233"/>
      <c r="E21" s="233"/>
      <c r="F21" s="233"/>
      <c r="G21" s="256" t="str">
        <f>G19</f>
        <v>Serviços de Limpeza</v>
      </c>
      <c r="H21" s="257"/>
      <c r="I21" s="12"/>
      <c r="J21" s="115"/>
      <c r="K21" s="12"/>
      <c r="L21" s="12"/>
      <c r="M21" s="12"/>
      <c r="N21" s="12"/>
      <c r="O21" s="12"/>
      <c r="P21" s="12"/>
      <c r="Q21" s="12"/>
      <c r="R21" s="12"/>
      <c r="S21" s="12"/>
    </row>
    <row r="22" spans="1:19" s="6" customFormat="1" x14ac:dyDescent="0.25">
      <c r="A22" s="182">
        <v>4</v>
      </c>
      <c r="B22" s="233" t="s">
        <v>23</v>
      </c>
      <c r="C22" s="233"/>
      <c r="D22" s="233"/>
      <c r="E22" s="233"/>
      <c r="F22" s="233"/>
      <c r="G22" s="258">
        <v>42753</v>
      </c>
      <c r="H22" s="259"/>
      <c r="I22" s="12"/>
      <c r="J22" s="115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6" customFormat="1" x14ac:dyDescent="0.25">
      <c r="A23" s="182"/>
      <c r="B23" s="12"/>
      <c r="C23" s="12"/>
      <c r="D23" s="12"/>
      <c r="E23" s="12"/>
      <c r="F23" s="12"/>
      <c r="G23" s="188" t="s">
        <v>8</v>
      </c>
      <c r="H23" s="12"/>
      <c r="I23" s="12"/>
      <c r="J23" s="115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6" customFormat="1" x14ac:dyDescent="0.25">
      <c r="A24" s="250" t="s">
        <v>24</v>
      </c>
      <c r="B24" s="250"/>
      <c r="C24" s="250"/>
      <c r="D24" s="250"/>
      <c r="E24" s="250"/>
      <c r="F24" s="250"/>
      <c r="G24" s="250"/>
      <c r="H24" s="250"/>
      <c r="I24" s="174"/>
      <c r="J24" s="238" t="s">
        <v>25</v>
      </c>
      <c r="K24" s="239"/>
      <c r="L24" s="239"/>
      <c r="M24" s="239"/>
      <c r="N24" s="12"/>
      <c r="O24" s="12"/>
      <c r="P24" s="12"/>
      <c r="Q24" s="12"/>
      <c r="R24" s="12"/>
      <c r="S24" s="12"/>
    </row>
    <row r="25" spans="1:19" s="6" customFormat="1" x14ac:dyDescent="0.25">
      <c r="A25" s="182"/>
      <c r="B25" s="235" t="s">
        <v>26</v>
      </c>
      <c r="C25" s="235"/>
      <c r="D25" s="235"/>
      <c r="E25" s="235"/>
      <c r="F25" s="235"/>
      <c r="G25" s="174"/>
      <c r="H25" s="174" t="s">
        <v>27</v>
      </c>
      <c r="I25" s="12"/>
      <c r="J25" s="115" t="s">
        <v>28</v>
      </c>
      <c r="K25" s="12" t="s">
        <v>29</v>
      </c>
      <c r="L25" s="12" t="s">
        <v>30</v>
      </c>
      <c r="M25" s="12" t="s">
        <v>31</v>
      </c>
      <c r="N25" s="12"/>
      <c r="O25" s="12"/>
      <c r="P25" s="12"/>
      <c r="Q25" s="12"/>
      <c r="R25" s="12"/>
      <c r="S25" s="12"/>
    </row>
    <row r="26" spans="1:19" s="6" customFormat="1" x14ac:dyDescent="0.25">
      <c r="A26" s="182" t="s">
        <v>4</v>
      </c>
      <c r="B26" s="251" t="s">
        <v>224</v>
      </c>
      <c r="C26" s="252"/>
      <c r="D26" s="252"/>
      <c r="E26" s="252"/>
      <c r="F26" s="252"/>
      <c r="G26" s="12"/>
      <c r="H26" s="189">
        <f>G20/220*H7</f>
        <v>904.29090909090917</v>
      </c>
      <c r="I26" s="20"/>
      <c r="J26" s="118">
        <f>H26/200</f>
        <v>4.5214545454545458</v>
      </c>
      <c r="K26" s="16">
        <v>0.2</v>
      </c>
      <c r="L26" s="15">
        <f>J26*K26</f>
        <v>0.90429090909090926</v>
      </c>
      <c r="M26" s="182">
        <f>L26*2</f>
        <v>1.8085818181818185</v>
      </c>
      <c r="N26" s="12"/>
      <c r="O26" s="12"/>
      <c r="P26" s="12"/>
      <c r="Q26" s="12"/>
      <c r="R26" s="12"/>
      <c r="S26" s="12"/>
    </row>
    <row r="27" spans="1:19" s="6" customFormat="1" x14ac:dyDescent="0.25">
      <c r="A27" s="182" t="s">
        <v>6</v>
      </c>
      <c r="B27" s="252" t="s">
        <v>33</v>
      </c>
      <c r="C27" s="252"/>
      <c r="D27" s="252"/>
      <c r="E27" s="252"/>
      <c r="F27" s="252"/>
      <c r="G27" s="46"/>
      <c r="H27" s="129"/>
      <c r="I27" s="129"/>
      <c r="J27" s="115"/>
      <c r="K27" s="12"/>
      <c r="L27" s="12"/>
      <c r="M27" s="12"/>
      <c r="N27" s="12"/>
      <c r="O27" s="12"/>
      <c r="P27" s="12"/>
      <c r="Q27" s="12"/>
      <c r="R27" s="12"/>
      <c r="S27" s="12"/>
    </row>
    <row r="28" spans="1:19" s="6" customFormat="1" x14ac:dyDescent="0.25">
      <c r="A28" s="182" t="s">
        <v>10</v>
      </c>
      <c r="B28" s="251" t="s">
        <v>198</v>
      </c>
      <c r="C28" s="252"/>
      <c r="D28" s="252"/>
      <c r="E28" s="252"/>
      <c r="F28" s="252"/>
      <c r="G28" s="46">
        <v>0.4</v>
      </c>
      <c r="H28" s="20">
        <f>G20*40%</f>
        <v>397.88800000000003</v>
      </c>
      <c r="I28" s="12"/>
      <c r="J28" s="238" t="s">
        <v>34</v>
      </c>
      <c r="K28" s="239"/>
      <c r="L28" s="239"/>
      <c r="M28" s="239"/>
      <c r="N28" s="12"/>
      <c r="O28" s="12"/>
      <c r="P28" s="12"/>
      <c r="Q28" s="12"/>
      <c r="R28" s="12"/>
      <c r="S28" s="12"/>
    </row>
    <row r="29" spans="1:19" s="6" customFormat="1" x14ac:dyDescent="0.25">
      <c r="A29" s="182" t="s">
        <v>12</v>
      </c>
      <c r="B29" s="233"/>
      <c r="C29" s="233"/>
      <c r="D29" s="233"/>
      <c r="E29" s="233"/>
      <c r="F29" s="233"/>
      <c r="G29" s="46"/>
      <c r="H29" s="130"/>
      <c r="I29" s="130"/>
      <c r="J29" s="115" t="s">
        <v>35</v>
      </c>
      <c r="K29" s="12" t="s">
        <v>36</v>
      </c>
      <c r="L29" s="12" t="s">
        <v>37</v>
      </c>
      <c r="M29" s="12" t="s">
        <v>38</v>
      </c>
      <c r="N29" s="12"/>
      <c r="O29" s="12"/>
      <c r="P29" s="12"/>
      <c r="Q29" s="12"/>
      <c r="R29" s="12"/>
      <c r="S29" s="12"/>
    </row>
    <row r="30" spans="1:19" s="6" customFormat="1" x14ac:dyDescent="0.25">
      <c r="A30" s="182" t="s">
        <v>39</v>
      </c>
      <c r="B30" s="233"/>
      <c r="C30" s="233"/>
      <c r="D30" s="233"/>
      <c r="E30" s="233"/>
      <c r="F30" s="233"/>
      <c r="G30" s="46"/>
      <c r="H30" s="130"/>
      <c r="I30" s="130"/>
      <c r="J30" s="118">
        <f>(J26*1.2)</f>
        <v>5.4257454545454546</v>
      </c>
      <c r="K30" s="16">
        <v>0.5</v>
      </c>
      <c r="L30" s="15">
        <f>J30*K30</f>
        <v>2.7128727272727273</v>
      </c>
      <c r="M30" s="15">
        <f>L30*2</f>
        <v>5.4257454545454546</v>
      </c>
      <c r="N30" s="12"/>
      <c r="O30" s="12"/>
      <c r="P30" s="12"/>
      <c r="Q30" s="12"/>
      <c r="R30" s="12"/>
      <c r="S30" s="12"/>
    </row>
    <row r="31" spans="1:19" s="6" customFormat="1" x14ac:dyDescent="0.25">
      <c r="A31" s="182" t="s">
        <v>40</v>
      </c>
      <c r="B31" s="233"/>
      <c r="C31" s="233"/>
      <c r="D31" s="233"/>
      <c r="E31" s="233"/>
      <c r="F31" s="233"/>
      <c r="G31" s="12"/>
      <c r="H31" s="130"/>
      <c r="I31" s="130"/>
      <c r="J31" s="115"/>
      <c r="K31" s="12"/>
      <c r="L31" s="12"/>
      <c r="M31" s="12"/>
      <c r="N31" s="12"/>
      <c r="O31" s="12"/>
      <c r="P31" s="12"/>
      <c r="Q31" s="12"/>
      <c r="R31" s="12"/>
      <c r="S31" s="12"/>
    </row>
    <row r="32" spans="1:19" s="6" customFormat="1" x14ac:dyDescent="0.25">
      <c r="A32" s="182" t="s">
        <v>41</v>
      </c>
      <c r="B32" s="260"/>
      <c r="C32" s="260"/>
      <c r="D32" s="260"/>
      <c r="E32" s="260"/>
      <c r="F32" s="260"/>
      <c r="G32" s="12"/>
      <c r="H32" s="189"/>
      <c r="I32" s="12"/>
      <c r="J32" s="115"/>
      <c r="K32" s="239" t="s">
        <v>43</v>
      </c>
      <c r="L32" s="241"/>
      <c r="M32" s="241"/>
      <c r="N32" s="12"/>
      <c r="O32" s="12"/>
      <c r="P32" s="12"/>
      <c r="Q32" s="12"/>
      <c r="R32" s="12"/>
      <c r="S32" s="12"/>
    </row>
    <row r="33" spans="1:19" s="6" customFormat="1" x14ac:dyDescent="0.25">
      <c r="A33" s="261" t="s">
        <v>44</v>
      </c>
      <c r="B33" s="261"/>
      <c r="C33" s="261"/>
      <c r="D33" s="261"/>
      <c r="E33" s="261"/>
      <c r="F33" s="261"/>
      <c r="G33" s="12"/>
      <c r="H33" s="131">
        <f>SUM(H26:H32)</f>
        <v>1302.1789090909092</v>
      </c>
      <c r="I33" s="131"/>
      <c r="J33" s="115"/>
      <c r="K33" s="20" t="s">
        <v>45</v>
      </c>
      <c r="L33" s="12" t="s">
        <v>46</v>
      </c>
      <c r="M33" s="12" t="s">
        <v>230</v>
      </c>
      <c r="N33" s="12"/>
      <c r="O33" s="12"/>
      <c r="P33" s="12"/>
      <c r="Q33" s="12"/>
      <c r="R33" s="12"/>
      <c r="S33" s="12"/>
    </row>
    <row r="34" spans="1:19" s="6" customFormat="1" x14ac:dyDescent="0.25">
      <c r="A34" s="237"/>
      <c r="B34" s="237"/>
      <c r="C34" s="237"/>
      <c r="D34" s="237"/>
      <c r="E34" s="237"/>
      <c r="F34" s="237"/>
      <c r="G34" s="237"/>
      <c r="H34" s="237"/>
      <c r="I34" s="12"/>
      <c r="J34" s="115"/>
      <c r="K34" s="21">
        <f>(((365*3)+366)/4)/12</f>
        <v>30.4375</v>
      </c>
      <c r="L34" s="21">
        <f>365/12</f>
        <v>30.416666666666668</v>
      </c>
      <c r="M34" s="21">
        <f>366/12</f>
        <v>30.5</v>
      </c>
      <c r="N34" s="12"/>
      <c r="O34" s="12"/>
      <c r="P34" s="12"/>
      <c r="Q34" s="12"/>
      <c r="R34" s="12"/>
      <c r="S34" s="12"/>
    </row>
    <row r="35" spans="1:19" s="6" customFormat="1" x14ac:dyDescent="0.25">
      <c r="A35" s="250" t="s">
        <v>47</v>
      </c>
      <c r="B35" s="250"/>
      <c r="C35" s="250"/>
      <c r="D35" s="250"/>
      <c r="E35" s="250"/>
      <c r="F35" s="250"/>
      <c r="G35" s="250"/>
      <c r="H35" s="250"/>
      <c r="I35" s="12"/>
      <c r="J35" s="238" t="s">
        <v>48</v>
      </c>
      <c r="K35" s="241"/>
      <c r="L35" s="241"/>
      <c r="M35" s="241"/>
      <c r="N35" s="12"/>
      <c r="O35" s="12"/>
      <c r="P35" s="12"/>
      <c r="Q35" s="12"/>
      <c r="R35" s="12"/>
      <c r="S35" s="12"/>
    </row>
    <row r="36" spans="1:19" s="6" customFormat="1" x14ac:dyDescent="0.25">
      <c r="A36" s="182"/>
      <c r="B36" s="235" t="s">
        <v>49</v>
      </c>
      <c r="C36" s="235"/>
      <c r="D36" s="235"/>
      <c r="E36" s="235"/>
      <c r="F36" s="235"/>
      <c r="G36" s="190"/>
      <c r="H36" s="174" t="s">
        <v>27</v>
      </c>
      <c r="I36" s="12"/>
      <c r="J36" s="115" t="s">
        <v>50</v>
      </c>
      <c r="K36" s="12" t="s">
        <v>51</v>
      </c>
      <c r="L36" s="12" t="s">
        <v>52</v>
      </c>
      <c r="M36" s="12" t="s">
        <v>53</v>
      </c>
      <c r="N36" s="12" t="s">
        <v>54</v>
      </c>
      <c r="O36" s="12" t="s">
        <v>55</v>
      </c>
      <c r="P36" s="12"/>
      <c r="Q36" s="12"/>
      <c r="R36" s="12"/>
      <c r="S36" s="12"/>
    </row>
    <row r="37" spans="1:19" s="6" customFormat="1" x14ac:dyDescent="0.25">
      <c r="A37" s="182" t="s">
        <v>4</v>
      </c>
      <c r="B37" s="252" t="s">
        <v>219</v>
      </c>
      <c r="C37" s="252"/>
      <c r="D37" s="252"/>
      <c r="E37" s="252"/>
      <c r="F37" s="252"/>
      <c r="G37" s="191">
        <v>3.5</v>
      </c>
      <c r="H37" s="20">
        <f>O37</f>
        <v>99.74254545454545</v>
      </c>
      <c r="I37" s="20">
        <f>P37</f>
        <v>0</v>
      </c>
      <c r="J37" s="119">
        <v>3.5</v>
      </c>
      <c r="K37" s="12">
        <v>2</v>
      </c>
      <c r="L37" s="12">
        <v>22</v>
      </c>
      <c r="M37" s="20">
        <f>(J37*2)*L37</f>
        <v>154</v>
      </c>
      <c r="N37" s="20">
        <f>(H26*6%)</f>
        <v>54.25745454545455</v>
      </c>
      <c r="O37" s="20">
        <f>M37-N37</f>
        <v>99.74254545454545</v>
      </c>
      <c r="P37" s="12"/>
      <c r="Q37" s="12"/>
      <c r="R37" s="12"/>
      <c r="S37" s="12"/>
    </row>
    <row r="38" spans="1:19" s="6" customFormat="1" x14ac:dyDescent="0.25">
      <c r="A38" s="182" t="s">
        <v>6</v>
      </c>
      <c r="B38" s="252" t="s">
        <v>201</v>
      </c>
      <c r="C38" s="252"/>
      <c r="D38" s="252"/>
      <c r="E38" s="252"/>
      <c r="F38" s="252"/>
      <c r="G38" s="191">
        <v>15.55</v>
      </c>
      <c r="H38" s="20">
        <f>O41</f>
        <v>282.23250000000002</v>
      </c>
      <c r="I38" s="20">
        <f>P41</f>
        <v>0</v>
      </c>
      <c r="J38" s="115"/>
      <c r="K38" s="12"/>
      <c r="L38" s="12"/>
      <c r="M38" s="12"/>
      <c r="N38" s="12"/>
      <c r="O38" s="12"/>
      <c r="P38" s="12"/>
      <c r="Q38" s="12"/>
      <c r="R38" s="12"/>
      <c r="S38" s="12"/>
    </row>
    <row r="39" spans="1:19" s="6" customFormat="1" x14ac:dyDescent="0.25">
      <c r="A39" s="182" t="s">
        <v>10</v>
      </c>
      <c r="B39" s="253" t="s">
        <v>223</v>
      </c>
      <c r="C39" s="233"/>
      <c r="D39" s="233"/>
      <c r="E39" s="233"/>
      <c r="F39" s="233"/>
      <c r="G39" s="191"/>
      <c r="H39" s="42">
        <v>10.1</v>
      </c>
      <c r="I39" s="42"/>
      <c r="J39" s="238" t="s">
        <v>56</v>
      </c>
      <c r="K39" s="239"/>
      <c r="L39" s="239"/>
      <c r="M39" s="239"/>
      <c r="N39" s="12"/>
      <c r="O39" s="12"/>
      <c r="P39" s="12"/>
      <c r="Q39" s="12"/>
      <c r="R39" s="12"/>
      <c r="S39" s="12"/>
    </row>
    <row r="40" spans="1:19" s="6" customFormat="1" x14ac:dyDescent="0.25">
      <c r="A40" s="182" t="s">
        <v>12</v>
      </c>
      <c r="B40" s="253"/>
      <c r="C40" s="233"/>
      <c r="D40" s="233"/>
      <c r="E40" s="233"/>
      <c r="F40" s="233"/>
      <c r="G40" s="191"/>
      <c r="H40" s="12"/>
      <c r="I40" s="12"/>
      <c r="J40" s="115" t="s">
        <v>57</v>
      </c>
      <c r="K40" s="12" t="str">
        <f>L36</f>
        <v>Nº dias/mês</v>
      </c>
      <c r="L40" s="12" t="str">
        <f>M36</f>
        <v>Total mensal</v>
      </c>
      <c r="M40" s="12" t="s">
        <v>58</v>
      </c>
      <c r="N40" s="12" t="s">
        <v>59</v>
      </c>
      <c r="O40" s="12" t="s">
        <v>55</v>
      </c>
      <c r="P40" s="12"/>
      <c r="Q40" s="12"/>
      <c r="R40" s="12"/>
      <c r="S40" s="12"/>
    </row>
    <row r="41" spans="1:19" s="6" customFormat="1" x14ac:dyDescent="0.25">
      <c r="A41" s="182" t="s">
        <v>39</v>
      </c>
      <c r="B41" s="253"/>
      <c r="C41" s="233"/>
      <c r="D41" s="233"/>
      <c r="E41" s="233"/>
      <c r="F41" s="233"/>
      <c r="G41" s="191"/>
      <c r="H41" s="20"/>
      <c r="I41" s="20">
        <f>M45</f>
        <v>0</v>
      </c>
      <c r="J41" s="119">
        <v>15.55</v>
      </c>
      <c r="K41" s="12">
        <v>22</v>
      </c>
      <c r="L41" s="12">
        <f>J41*K41</f>
        <v>342.1</v>
      </c>
      <c r="M41" s="24">
        <v>0.17499999999999999</v>
      </c>
      <c r="N41" s="12">
        <f>L41*M41</f>
        <v>59.8675</v>
      </c>
      <c r="O41" s="12">
        <f>L41-N41</f>
        <v>282.23250000000002</v>
      </c>
      <c r="P41" s="12"/>
      <c r="Q41" s="12"/>
      <c r="R41" s="12"/>
      <c r="S41" s="12"/>
    </row>
    <row r="42" spans="1:19" s="6" customFormat="1" x14ac:dyDescent="0.25">
      <c r="A42" s="182" t="s">
        <v>40</v>
      </c>
      <c r="B42" s="233"/>
      <c r="C42" s="233"/>
      <c r="D42" s="233"/>
      <c r="E42" s="233"/>
      <c r="F42" s="233"/>
      <c r="G42" s="191"/>
      <c r="H42" s="12"/>
      <c r="I42" s="12"/>
      <c r="J42" s="115"/>
      <c r="K42" s="12"/>
      <c r="L42" s="12"/>
      <c r="M42" s="12"/>
      <c r="N42" s="12"/>
      <c r="O42" s="12"/>
      <c r="P42" s="12"/>
      <c r="Q42" s="12"/>
      <c r="R42" s="12"/>
      <c r="S42" s="12"/>
    </row>
    <row r="43" spans="1:19" s="6" customFormat="1" x14ac:dyDescent="0.25">
      <c r="A43" s="182"/>
      <c r="B43" s="261" t="s">
        <v>44</v>
      </c>
      <c r="C43" s="261"/>
      <c r="D43" s="261"/>
      <c r="E43" s="261"/>
      <c r="F43" s="261"/>
      <c r="G43" s="12"/>
      <c r="H43" s="131">
        <f>SUM(H37:H42)</f>
        <v>392.07504545454549</v>
      </c>
      <c r="I43" s="131">
        <f>SUM(I37:I42)</f>
        <v>0</v>
      </c>
      <c r="J43" s="238" t="s">
        <v>60</v>
      </c>
      <c r="K43" s="239"/>
      <c r="L43" s="239"/>
      <c r="M43" s="239"/>
      <c r="N43" s="12"/>
      <c r="O43" s="12"/>
      <c r="P43" s="12"/>
      <c r="Q43" s="12"/>
      <c r="R43" s="12"/>
      <c r="S43" s="12"/>
    </row>
    <row r="44" spans="1:19" s="6" customFormat="1" x14ac:dyDescent="0.25">
      <c r="A44" s="237"/>
      <c r="B44" s="237"/>
      <c r="C44" s="237"/>
      <c r="D44" s="237"/>
      <c r="E44" s="237"/>
      <c r="F44" s="237"/>
      <c r="G44" s="237"/>
      <c r="H44" s="237"/>
      <c r="I44" s="12"/>
      <c r="J44" s="115" t="s">
        <v>61</v>
      </c>
      <c r="K44" s="12" t="s">
        <v>62</v>
      </c>
      <c r="L44" s="12" t="s">
        <v>44</v>
      </c>
      <c r="M44" s="12"/>
      <c r="N44" s="12"/>
      <c r="O44" s="12"/>
      <c r="P44" s="12"/>
      <c r="Q44" s="12"/>
      <c r="R44" s="12"/>
      <c r="S44" s="12"/>
    </row>
    <row r="45" spans="1:19" s="6" customFormat="1" x14ac:dyDescent="0.25">
      <c r="A45" s="250" t="s">
        <v>63</v>
      </c>
      <c r="B45" s="250"/>
      <c r="C45" s="250"/>
      <c r="D45" s="250"/>
      <c r="E45" s="250"/>
      <c r="F45" s="250"/>
      <c r="G45" s="250"/>
      <c r="H45" s="250"/>
      <c r="I45" s="12"/>
      <c r="J45" s="115">
        <v>0</v>
      </c>
      <c r="K45" s="12">
        <v>0</v>
      </c>
      <c r="L45" s="12">
        <f>J45-K45</f>
        <v>0</v>
      </c>
      <c r="M45" s="12"/>
      <c r="N45" s="12"/>
      <c r="O45" s="12"/>
      <c r="P45" s="12"/>
      <c r="Q45" s="12"/>
      <c r="R45" s="12"/>
      <c r="S45" s="12"/>
    </row>
    <row r="46" spans="1:19" s="6" customFormat="1" x14ac:dyDescent="0.25">
      <c r="A46" s="192"/>
      <c r="B46" s="235" t="s">
        <v>64</v>
      </c>
      <c r="C46" s="235"/>
      <c r="D46" s="235"/>
      <c r="E46" s="235"/>
      <c r="F46" s="235"/>
      <c r="G46" s="174"/>
      <c r="H46" s="174" t="s">
        <v>27</v>
      </c>
      <c r="I46" s="12"/>
      <c r="J46" s="115"/>
      <c r="K46" s="12"/>
      <c r="L46" s="12"/>
      <c r="M46" s="12"/>
      <c r="N46" s="12"/>
      <c r="O46" s="12"/>
      <c r="P46" s="12"/>
      <c r="Q46" s="12"/>
      <c r="R46" s="12"/>
      <c r="S46" s="12"/>
    </row>
    <row r="47" spans="1:19" s="6" customFormat="1" x14ac:dyDescent="0.25">
      <c r="A47" s="182" t="s">
        <v>4</v>
      </c>
      <c r="B47" s="233" t="s">
        <v>65</v>
      </c>
      <c r="C47" s="233"/>
      <c r="D47" s="233"/>
      <c r="E47" s="233"/>
      <c r="F47" s="233"/>
      <c r="G47" s="12"/>
      <c r="H47" s="20">
        <f>L49</f>
        <v>41.666666666666664</v>
      </c>
      <c r="I47" s="12"/>
      <c r="J47" s="238" t="s">
        <v>66</v>
      </c>
      <c r="K47" s="239"/>
      <c r="L47" s="239"/>
      <c r="M47" s="239"/>
      <c r="N47" s="12"/>
      <c r="O47" s="12"/>
      <c r="P47" s="12"/>
      <c r="Q47" s="12"/>
      <c r="R47" s="12"/>
      <c r="S47" s="12"/>
    </row>
    <row r="48" spans="1:19" s="6" customFormat="1" x14ac:dyDescent="0.25">
      <c r="A48" s="182" t="s">
        <v>6</v>
      </c>
      <c r="B48" s="233" t="s">
        <v>67</v>
      </c>
      <c r="C48" s="233"/>
      <c r="D48" s="233"/>
      <c r="E48" s="233"/>
      <c r="F48" s="233"/>
      <c r="G48" s="12"/>
      <c r="H48" s="20">
        <f>P53</f>
        <v>0</v>
      </c>
      <c r="I48" s="12"/>
      <c r="J48" s="240" t="s">
        <v>68</v>
      </c>
      <c r="K48" s="241"/>
      <c r="L48" s="12" t="s">
        <v>69</v>
      </c>
      <c r="M48" s="12"/>
      <c r="N48" s="12"/>
      <c r="O48" s="12"/>
      <c r="P48" s="12"/>
      <c r="Q48" s="12"/>
      <c r="R48" s="12"/>
      <c r="S48" s="12"/>
    </row>
    <row r="49" spans="1:256" x14ac:dyDescent="0.25">
      <c r="A49" s="182" t="s">
        <v>10</v>
      </c>
      <c r="B49" s="233" t="s">
        <v>70</v>
      </c>
      <c r="C49" s="233"/>
      <c r="D49" s="233"/>
      <c r="E49" s="233"/>
      <c r="F49" s="233"/>
      <c r="G49" s="12"/>
      <c r="H49" s="193">
        <f>M57</f>
        <v>0</v>
      </c>
      <c r="I49" s="12"/>
      <c r="J49" s="119">
        <v>500</v>
      </c>
      <c r="K49" s="12"/>
      <c r="L49" s="20">
        <f>J49/12</f>
        <v>41.666666666666664</v>
      </c>
      <c r="M49" s="12"/>
      <c r="N49" s="12"/>
      <c r="O49" s="12"/>
      <c r="P49" s="12"/>
      <c r="Q49" s="12"/>
      <c r="R49" s="12"/>
      <c r="S49" s="1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1:256" x14ac:dyDescent="0.25">
      <c r="A50" s="182" t="s">
        <v>12</v>
      </c>
      <c r="B50" s="233" t="s">
        <v>71</v>
      </c>
      <c r="C50" s="233"/>
      <c r="D50" s="233"/>
      <c r="E50" s="233"/>
      <c r="F50" s="233"/>
      <c r="G50" s="12"/>
      <c r="H50" s="20">
        <f>L61</f>
        <v>166.66666666666666</v>
      </c>
      <c r="I50" s="12"/>
      <c r="J50" s="115"/>
      <c r="K50" s="12"/>
      <c r="L50" s="12"/>
      <c r="M50" s="12"/>
      <c r="N50" s="12"/>
      <c r="O50" s="12"/>
      <c r="P50" s="12"/>
      <c r="Q50" s="12"/>
      <c r="R50" s="12"/>
      <c r="S50" s="1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1:256" x14ac:dyDescent="0.25">
      <c r="A51" s="182"/>
      <c r="B51" s="261" t="s">
        <v>44</v>
      </c>
      <c r="C51" s="261"/>
      <c r="D51" s="261"/>
      <c r="E51" s="261"/>
      <c r="F51" s="261"/>
      <c r="G51" s="12"/>
      <c r="H51" s="131">
        <f>SUM(H47:H50)</f>
        <v>208.33333333333331</v>
      </c>
      <c r="I51" s="12"/>
      <c r="J51" s="238" t="s">
        <v>72</v>
      </c>
      <c r="K51" s="239"/>
      <c r="L51" s="239"/>
      <c r="M51" s="239"/>
      <c r="N51" s="12"/>
      <c r="O51" s="12"/>
      <c r="P51" s="12"/>
      <c r="Q51" s="12"/>
      <c r="R51" s="12"/>
      <c r="S51" s="1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x14ac:dyDescent="0.25">
      <c r="A52" s="237"/>
      <c r="B52" s="237"/>
      <c r="C52" s="237"/>
      <c r="D52" s="237"/>
      <c r="E52" s="237"/>
      <c r="F52" s="237"/>
      <c r="G52" s="237"/>
      <c r="H52" s="237"/>
      <c r="I52" s="12"/>
      <c r="J52" s="115" t="s">
        <v>73</v>
      </c>
      <c r="K52" s="12" t="s">
        <v>74</v>
      </c>
      <c r="L52" s="12"/>
      <c r="M52" s="12" t="s">
        <v>75</v>
      </c>
      <c r="N52" s="12" t="s">
        <v>76</v>
      </c>
      <c r="O52" s="12" t="s">
        <v>77</v>
      </c>
      <c r="P52" s="12" t="s">
        <v>231</v>
      </c>
      <c r="Q52" s="12"/>
      <c r="R52" s="12"/>
      <c r="S52" s="1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1:256" x14ac:dyDescent="0.25">
      <c r="A53" s="250" t="s">
        <v>78</v>
      </c>
      <c r="B53" s="250"/>
      <c r="C53" s="250"/>
      <c r="D53" s="250"/>
      <c r="E53" s="250"/>
      <c r="F53" s="250"/>
      <c r="G53" s="250"/>
      <c r="H53" s="250"/>
      <c r="I53" s="12"/>
      <c r="J53" s="119"/>
      <c r="K53" s="20">
        <f>J53/0.9635</f>
        <v>0</v>
      </c>
      <c r="L53" s="12"/>
      <c r="M53" s="26">
        <v>3.6499999999999998E-2</v>
      </c>
      <c r="N53" s="20">
        <f>K53*M53</f>
        <v>0</v>
      </c>
      <c r="O53" s="20">
        <f>J53-N53</f>
        <v>0</v>
      </c>
      <c r="P53" s="20">
        <f>O53/I15</f>
        <v>0</v>
      </c>
      <c r="Q53" s="12"/>
      <c r="R53" s="12"/>
      <c r="S53" s="1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x14ac:dyDescent="0.25">
      <c r="A54" s="262" t="s">
        <v>79</v>
      </c>
      <c r="B54" s="262"/>
      <c r="C54" s="262"/>
      <c r="D54" s="262"/>
      <c r="E54" s="262"/>
      <c r="F54" s="262"/>
      <c r="G54" s="262"/>
      <c r="H54" s="262"/>
      <c r="I54" s="12"/>
      <c r="J54" s="115"/>
      <c r="K54" s="12"/>
      <c r="L54" s="12"/>
      <c r="M54" s="12"/>
      <c r="N54" s="12"/>
      <c r="O54" s="12"/>
      <c r="P54" s="12"/>
      <c r="Q54" s="12"/>
      <c r="R54" s="12"/>
      <c r="S54" s="1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s="7" customFormat="1" x14ac:dyDescent="0.25">
      <c r="A55" s="192"/>
      <c r="B55" s="235" t="s">
        <v>80</v>
      </c>
      <c r="C55" s="235"/>
      <c r="D55" s="235"/>
      <c r="E55" s="235"/>
      <c r="F55" s="235"/>
      <c r="G55" s="65" t="s">
        <v>81</v>
      </c>
      <c r="H55" s="174" t="s">
        <v>27</v>
      </c>
      <c r="I55" s="28"/>
      <c r="J55" s="238" t="s">
        <v>82</v>
      </c>
      <c r="K55" s="239"/>
      <c r="L55" s="239"/>
      <c r="M55" s="239"/>
      <c r="N55" s="28"/>
      <c r="O55" s="28"/>
      <c r="P55" s="28"/>
      <c r="Q55" s="28"/>
      <c r="R55" s="28"/>
      <c r="S55" s="28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30"/>
    </row>
    <row r="56" spans="1:256" x14ac:dyDescent="0.25">
      <c r="A56" s="182" t="s">
        <v>4</v>
      </c>
      <c r="B56" s="233" t="s">
        <v>83</v>
      </c>
      <c r="C56" s="233"/>
      <c r="D56" s="233"/>
      <c r="E56" s="233"/>
      <c r="F56" s="12"/>
      <c r="G56" s="39">
        <v>0.2</v>
      </c>
      <c r="H56" s="20">
        <f>$H$33*G56</f>
        <v>260.43578181818185</v>
      </c>
      <c r="I56" s="12"/>
      <c r="J56" s="115" t="s">
        <v>84</v>
      </c>
      <c r="K56" s="12" t="s">
        <v>85</v>
      </c>
      <c r="L56" s="12" t="s">
        <v>86</v>
      </c>
      <c r="M56" s="12" t="s">
        <v>44</v>
      </c>
      <c r="N56" s="12"/>
      <c r="O56" s="12"/>
      <c r="P56" s="12"/>
      <c r="Q56" s="12"/>
      <c r="R56" s="12"/>
      <c r="S56" s="1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1:256" x14ac:dyDescent="0.25">
      <c r="A57" s="182" t="s">
        <v>6</v>
      </c>
      <c r="B57" s="233" t="s">
        <v>87</v>
      </c>
      <c r="C57" s="233"/>
      <c r="D57" s="233"/>
      <c r="E57" s="233"/>
      <c r="F57" s="12"/>
      <c r="G57" s="39"/>
      <c r="H57" s="20"/>
      <c r="I57" s="12"/>
      <c r="J57" s="121">
        <v>0</v>
      </c>
      <c r="K57" s="182">
        <v>8</v>
      </c>
      <c r="L57" s="16">
        <v>0.15</v>
      </c>
      <c r="M57" s="15">
        <f>(J57*L57)/(12*K57)/I15</f>
        <v>0</v>
      </c>
      <c r="N57" s="20"/>
      <c r="O57" s="12"/>
      <c r="P57" s="12"/>
      <c r="Q57" s="12"/>
      <c r="R57" s="12"/>
      <c r="S57" s="1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x14ac:dyDescent="0.25">
      <c r="A58" s="182" t="s">
        <v>10</v>
      </c>
      <c r="B58" s="233" t="s">
        <v>88</v>
      </c>
      <c r="C58" s="233"/>
      <c r="D58" s="233"/>
      <c r="E58" s="233"/>
      <c r="F58" s="12"/>
      <c r="G58" s="39"/>
      <c r="H58" s="20"/>
      <c r="I58" s="12"/>
      <c r="J58" s="115"/>
      <c r="K58" s="12"/>
      <c r="L58" s="12"/>
      <c r="M58" s="12"/>
      <c r="N58" s="12"/>
      <c r="O58" s="12"/>
      <c r="P58" s="12"/>
      <c r="Q58" s="12"/>
      <c r="R58" s="12"/>
      <c r="S58" s="1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1:256" x14ac:dyDescent="0.25">
      <c r="A59" s="182" t="s">
        <v>12</v>
      </c>
      <c r="B59" s="233" t="s">
        <v>89</v>
      </c>
      <c r="C59" s="233"/>
      <c r="D59" s="233"/>
      <c r="E59" s="233"/>
      <c r="F59" s="12"/>
      <c r="G59" s="39"/>
      <c r="H59" s="20"/>
      <c r="I59" s="12"/>
      <c r="J59" s="238" t="s">
        <v>90</v>
      </c>
      <c r="K59" s="241"/>
      <c r="L59" s="241"/>
      <c r="M59" s="241"/>
      <c r="N59" s="12"/>
      <c r="O59" s="12"/>
      <c r="P59" s="12"/>
      <c r="Q59" s="12"/>
      <c r="R59" s="12"/>
      <c r="S59" s="1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1:256" x14ac:dyDescent="0.25">
      <c r="A60" s="182" t="s">
        <v>40</v>
      </c>
      <c r="B60" s="233" t="s">
        <v>91</v>
      </c>
      <c r="C60" s="233"/>
      <c r="D60" s="233"/>
      <c r="E60" s="233"/>
      <c r="F60" s="12"/>
      <c r="G60" s="39"/>
      <c r="H60" s="20"/>
      <c r="I60" s="12"/>
      <c r="J60" s="115" t="s">
        <v>92</v>
      </c>
      <c r="K60" s="12" t="s">
        <v>73</v>
      </c>
      <c r="L60" s="12" t="s">
        <v>93</v>
      </c>
      <c r="M60" s="12"/>
      <c r="N60" s="12"/>
      <c r="O60" s="12"/>
      <c r="P60" s="12"/>
      <c r="Q60" s="12"/>
      <c r="R60" s="12"/>
      <c r="S60" s="1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1:256" x14ac:dyDescent="0.25">
      <c r="A61" s="182" t="s">
        <v>41</v>
      </c>
      <c r="B61" s="233" t="s">
        <v>94</v>
      </c>
      <c r="C61" s="233"/>
      <c r="D61" s="233"/>
      <c r="E61" s="233"/>
      <c r="F61" s="12"/>
      <c r="G61" s="39">
        <v>0.08</v>
      </c>
      <c r="H61" s="20">
        <f>$H$33*G61</f>
        <v>104.17431272727273</v>
      </c>
      <c r="I61" s="12"/>
      <c r="J61" s="123">
        <v>2000</v>
      </c>
      <c r="K61" s="20">
        <f>J61/12</f>
        <v>166.66666666666666</v>
      </c>
      <c r="L61" s="20">
        <f>K61/I15</f>
        <v>166.66666666666666</v>
      </c>
      <c r="M61" s="12"/>
      <c r="N61" s="12"/>
      <c r="O61" s="12"/>
      <c r="P61" s="12"/>
      <c r="Q61" s="12"/>
      <c r="R61" s="12"/>
      <c r="S61" s="1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1:256" x14ac:dyDescent="0.25">
      <c r="A62" s="182" t="s">
        <v>95</v>
      </c>
      <c r="B62" s="194" t="s">
        <v>96</v>
      </c>
      <c r="C62" s="194"/>
      <c r="D62" s="194"/>
      <c r="E62" s="194"/>
      <c r="F62" s="194"/>
      <c r="G62" s="195">
        <v>0.06</v>
      </c>
      <c r="H62" s="20">
        <f>$H$33*G62</f>
        <v>78.130734545454544</v>
      </c>
      <c r="I62" s="12"/>
      <c r="J62" s="115"/>
      <c r="K62" s="12"/>
      <c r="L62" s="12"/>
      <c r="M62" s="12"/>
      <c r="N62" s="12"/>
      <c r="O62" s="12"/>
      <c r="P62" s="12"/>
      <c r="Q62" s="12"/>
      <c r="R62" s="12"/>
      <c r="S62" s="1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x14ac:dyDescent="0.25">
      <c r="A63" s="182" t="s">
        <v>97</v>
      </c>
      <c r="B63" s="233" t="s">
        <v>98</v>
      </c>
      <c r="C63" s="233"/>
      <c r="D63" s="233"/>
      <c r="E63" s="233"/>
      <c r="F63" s="12"/>
      <c r="G63" s="39"/>
      <c r="H63" s="20"/>
      <c r="I63" s="12"/>
      <c r="J63" s="115"/>
      <c r="K63" s="12"/>
      <c r="L63" s="12"/>
      <c r="M63" s="12"/>
      <c r="N63" s="12"/>
      <c r="O63" s="12"/>
      <c r="P63" s="12"/>
      <c r="Q63" s="12"/>
      <c r="R63" s="12"/>
      <c r="S63" s="1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1:256" x14ac:dyDescent="0.25">
      <c r="A64" s="182"/>
      <c r="B64" s="261" t="s">
        <v>44</v>
      </c>
      <c r="C64" s="261"/>
      <c r="D64" s="261"/>
      <c r="E64" s="261"/>
      <c r="F64" s="261"/>
      <c r="G64" s="39">
        <f>SUM(G56:G63)</f>
        <v>0.34</v>
      </c>
      <c r="H64" s="131">
        <f>$H$33*G64</f>
        <v>442.74082909090919</v>
      </c>
      <c r="I64" s="12"/>
      <c r="J64" s="115"/>
      <c r="K64" s="12"/>
      <c r="L64" s="12"/>
      <c r="M64" s="12"/>
      <c r="N64" s="12"/>
      <c r="O64" s="12"/>
      <c r="P64" s="12"/>
      <c r="Q64" s="12"/>
      <c r="R64" s="12"/>
      <c r="S64" s="12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1:256" x14ac:dyDescent="0.25">
      <c r="A65" s="237"/>
      <c r="B65" s="237"/>
      <c r="C65" s="237"/>
      <c r="D65" s="237"/>
      <c r="E65" s="237"/>
      <c r="F65" s="237"/>
      <c r="G65" s="237"/>
      <c r="H65" s="237"/>
      <c r="I65" s="12"/>
      <c r="J65" s="124" t="s">
        <v>99</v>
      </c>
      <c r="K65" s="36"/>
      <c r="L65" s="36"/>
      <c r="M65" s="36"/>
      <c r="N65" s="174"/>
      <c r="O65" s="37"/>
      <c r="P65" s="37"/>
      <c r="Q65" s="37"/>
      <c r="R65" s="12"/>
      <c r="S65" s="12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1:256" ht="30" x14ac:dyDescent="0.25">
      <c r="A66" s="263" t="s">
        <v>100</v>
      </c>
      <c r="B66" s="263"/>
      <c r="C66" s="263"/>
      <c r="D66" s="263"/>
      <c r="E66" s="263"/>
      <c r="F66" s="263"/>
      <c r="G66" s="263"/>
      <c r="H66" s="263"/>
      <c r="I66" s="12"/>
      <c r="J66" s="240" t="s">
        <v>101</v>
      </c>
      <c r="K66" s="241"/>
      <c r="L66" s="38" t="s">
        <v>102</v>
      </c>
      <c r="M66" s="38" t="s">
        <v>103</v>
      </c>
      <c r="N66" s="37" t="s">
        <v>104</v>
      </c>
      <c r="O66" s="12"/>
      <c r="P66" s="12"/>
      <c r="Q66" s="12"/>
      <c r="R66" s="12"/>
      <c r="S66" s="12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1:256" x14ac:dyDescent="0.25">
      <c r="A67" s="182"/>
      <c r="B67" s="264" t="s">
        <v>105</v>
      </c>
      <c r="C67" s="264"/>
      <c r="D67" s="264"/>
      <c r="E67" s="264"/>
      <c r="F67" s="264"/>
      <c r="G67" s="182"/>
      <c r="H67" s="174" t="s">
        <v>27</v>
      </c>
      <c r="I67" s="12"/>
      <c r="J67" s="119">
        <f>K93+H68+H41+H39+H40+H42+H64</f>
        <v>597.6141864727274</v>
      </c>
      <c r="K67" s="12"/>
      <c r="L67" s="20">
        <v>3.94</v>
      </c>
      <c r="M67" s="39">
        <v>0.33610000000000001</v>
      </c>
      <c r="N67" s="12">
        <v>1.2999999999999999E-3</v>
      </c>
      <c r="O67" s="12"/>
      <c r="P67" s="12"/>
      <c r="Q67" s="12"/>
      <c r="R67" s="12"/>
      <c r="S67" s="12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1:256" x14ac:dyDescent="0.25">
      <c r="A68" s="182" t="s">
        <v>4</v>
      </c>
      <c r="B68" s="233" t="s">
        <v>105</v>
      </c>
      <c r="C68" s="233"/>
      <c r="D68" s="233"/>
      <c r="E68" s="233"/>
      <c r="F68" s="233"/>
      <c r="G68" s="12"/>
      <c r="H68" s="20">
        <f>H33*8.34%</f>
        <v>108.60172101818183</v>
      </c>
      <c r="I68" s="12"/>
      <c r="J68" s="115"/>
      <c r="K68" s="20"/>
      <c r="L68" s="12"/>
      <c r="M68" s="12" t="s">
        <v>44</v>
      </c>
      <c r="N68" s="20">
        <f>J67*L67*M67*N67</f>
        <v>1.0287953319923835</v>
      </c>
      <c r="O68" s="12"/>
      <c r="P68" s="12"/>
      <c r="Q68" s="12"/>
      <c r="R68" s="12"/>
      <c r="S68" s="12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1:256" x14ac:dyDescent="0.25">
      <c r="A69" s="182"/>
      <c r="B69" s="261" t="s">
        <v>106</v>
      </c>
      <c r="C69" s="261"/>
      <c r="D69" s="261"/>
      <c r="E69" s="261"/>
      <c r="F69" s="261"/>
      <c r="G69" s="12"/>
      <c r="H69" s="12"/>
      <c r="I69" s="12"/>
      <c r="J69" s="115"/>
      <c r="K69" s="12"/>
      <c r="L69" s="12"/>
      <c r="M69" s="12"/>
      <c r="N69" s="12"/>
      <c r="O69" s="12"/>
      <c r="P69" s="12"/>
      <c r="Q69" s="12"/>
      <c r="R69" s="12"/>
      <c r="S69" s="12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x14ac:dyDescent="0.25">
      <c r="A70" s="182" t="s">
        <v>6</v>
      </c>
      <c r="B70" s="266" t="s">
        <v>107</v>
      </c>
      <c r="C70" s="267"/>
      <c r="D70" s="267"/>
      <c r="E70" s="267"/>
      <c r="F70" s="268"/>
      <c r="G70" s="12"/>
      <c r="H70" s="20">
        <f>H68*G64</f>
        <v>36.924585146181826</v>
      </c>
      <c r="I70" s="12"/>
      <c r="J70" s="238" t="s">
        <v>108</v>
      </c>
      <c r="K70" s="239"/>
      <c r="L70" s="239"/>
      <c r="M70" s="269" t="s">
        <v>109</v>
      </c>
      <c r="N70" s="269"/>
      <c r="O70" s="269"/>
      <c r="P70" s="269"/>
      <c r="Q70" s="269"/>
      <c r="R70" s="12"/>
      <c r="S70" s="12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ht="57.75" x14ac:dyDescent="0.25">
      <c r="A71" s="182"/>
      <c r="B71" s="261" t="s">
        <v>44</v>
      </c>
      <c r="C71" s="261"/>
      <c r="D71" s="261"/>
      <c r="E71" s="261"/>
      <c r="F71" s="261"/>
      <c r="G71" s="12"/>
      <c r="H71" s="131">
        <f>SUM(H68:H70)</f>
        <v>145.52630616436366</v>
      </c>
      <c r="I71" s="12"/>
      <c r="J71" s="173" t="s">
        <v>110</v>
      </c>
      <c r="K71" s="182"/>
      <c r="L71" s="12" t="s">
        <v>111</v>
      </c>
      <c r="M71" s="40" t="s">
        <v>112</v>
      </c>
      <c r="N71" s="172" t="s">
        <v>113</v>
      </c>
      <c r="O71" s="41" t="s">
        <v>114</v>
      </c>
      <c r="P71" s="41" t="s">
        <v>115</v>
      </c>
      <c r="Q71" s="41" t="s">
        <v>116</v>
      </c>
      <c r="R71" s="41" t="s">
        <v>117</v>
      </c>
      <c r="S71" s="12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1:256" x14ac:dyDescent="0.25">
      <c r="A72" s="237"/>
      <c r="B72" s="237"/>
      <c r="C72" s="237"/>
      <c r="D72" s="237"/>
      <c r="E72" s="237"/>
      <c r="F72" s="237"/>
      <c r="G72" s="237"/>
      <c r="H72" s="237"/>
      <c r="I72" s="12"/>
      <c r="J72" s="119">
        <f>((1/12)*0.05)*100</f>
        <v>0.41666666666666669</v>
      </c>
      <c r="K72" s="42"/>
      <c r="L72" s="20">
        <f>H26+H28+H61+H68+K93</f>
        <v>1551.1265792000004</v>
      </c>
      <c r="M72" s="43">
        <f>(H26+H28+H61+H68+(K90/12))</f>
        <v>1551.1265792000004</v>
      </c>
      <c r="N72" s="43">
        <f>(M72*(39/30.4375))</f>
        <v>1987.4804628763864</v>
      </c>
      <c r="O72" s="44">
        <v>41.06</v>
      </c>
      <c r="P72" s="45">
        <v>0.5</v>
      </c>
      <c r="Q72" s="43">
        <f>N72/O72</f>
        <v>48.404297683302147</v>
      </c>
      <c r="R72" s="20">
        <f>Q72*P73</f>
        <v>24.202148841651073</v>
      </c>
      <c r="S72" s="12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1:256" x14ac:dyDescent="0.25">
      <c r="A73" s="262" t="s">
        <v>118</v>
      </c>
      <c r="B73" s="262"/>
      <c r="C73" s="262"/>
      <c r="D73" s="262"/>
      <c r="E73" s="262"/>
      <c r="F73" s="262"/>
      <c r="G73" s="262"/>
      <c r="H73" s="262"/>
      <c r="I73" s="12"/>
      <c r="J73" s="125">
        <v>4.1999999999999997E-3</v>
      </c>
      <c r="K73" s="46"/>
      <c r="L73" s="20"/>
      <c r="M73" s="43" t="s">
        <v>119</v>
      </c>
      <c r="N73" s="44" t="s">
        <v>120</v>
      </c>
      <c r="O73" s="44"/>
      <c r="P73" s="44">
        <v>0.5</v>
      </c>
      <c r="Q73" s="44"/>
      <c r="R73" s="12"/>
      <c r="S73" s="12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 x14ac:dyDescent="0.25">
      <c r="A74" s="182"/>
      <c r="B74" s="264" t="s">
        <v>121</v>
      </c>
      <c r="C74" s="264"/>
      <c r="D74" s="264"/>
      <c r="E74" s="264"/>
      <c r="F74" s="264"/>
      <c r="G74" s="174"/>
      <c r="H74" s="174" t="s">
        <v>27</v>
      </c>
      <c r="I74" s="12"/>
      <c r="J74" s="196">
        <f>L72*J73</f>
        <v>6.5147316326400011</v>
      </c>
      <c r="K74" s="20"/>
      <c r="L74" s="12"/>
      <c r="M74" s="43">
        <f>(M72/12)</f>
        <v>129.26054826666669</v>
      </c>
      <c r="N74" s="43">
        <f>N72/O72</f>
        <v>48.404297683302147</v>
      </c>
      <c r="O74" s="43"/>
      <c r="P74" s="44"/>
      <c r="Q74" s="44"/>
      <c r="R74" s="12"/>
      <c r="S74" s="12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x14ac:dyDescent="0.25">
      <c r="A75" s="182" t="s">
        <v>4</v>
      </c>
      <c r="B75" s="233" t="s">
        <v>121</v>
      </c>
      <c r="C75" s="233"/>
      <c r="D75" s="233"/>
      <c r="E75" s="233"/>
      <c r="F75" s="233"/>
      <c r="G75" s="12"/>
      <c r="H75" s="20">
        <f>N68</f>
        <v>1.0287953319923835</v>
      </c>
      <c r="I75" s="12"/>
      <c r="J75" s="115"/>
      <c r="K75" s="12"/>
      <c r="L75" s="12"/>
      <c r="M75" s="20"/>
      <c r="N75" s="20"/>
      <c r="O75" s="12"/>
      <c r="P75" s="12"/>
      <c r="Q75" s="12"/>
      <c r="R75" s="12"/>
      <c r="S75" s="12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ht="15.75" x14ac:dyDescent="0.25">
      <c r="A76" s="182" t="s">
        <v>6</v>
      </c>
      <c r="B76" s="233" t="s">
        <v>122</v>
      </c>
      <c r="C76" s="233"/>
      <c r="D76" s="233"/>
      <c r="E76" s="233"/>
      <c r="F76" s="233"/>
      <c r="G76" s="233"/>
      <c r="H76" s="20">
        <f>H75*G64</f>
        <v>0.34979041287741042</v>
      </c>
      <c r="I76" s="12"/>
      <c r="J76" s="124" t="s">
        <v>123</v>
      </c>
      <c r="K76" s="36"/>
      <c r="L76" s="36"/>
      <c r="M76" s="36"/>
      <c r="N76" s="28"/>
      <c r="O76" s="269" t="s">
        <v>124</v>
      </c>
      <c r="P76" s="272"/>
      <c r="Q76" s="265" t="s">
        <v>117</v>
      </c>
      <c r="R76" s="265"/>
      <c r="S76" s="12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 x14ac:dyDescent="0.25">
      <c r="A77" s="182"/>
      <c r="B77" s="261" t="s">
        <v>44</v>
      </c>
      <c r="C77" s="261"/>
      <c r="D77" s="261"/>
      <c r="E77" s="261"/>
      <c r="F77" s="261"/>
      <c r="G77" s="12"/>
      <c r="H77" s="131">
        <f>SUM(H75:H76)</f>
        <v>1.378585744869794</v>
      </c>
      <c r="I77" s="12"/>
      <c r="J77" s="115" t="s">
        <v>125</v>
      </c>
      <c r="K77" s="241" t="s">
        <v>126</v>
      </c>
      <c r="L77" s="241"/>
      <c r="M77" s="12" t="s">
        <v>127</v>
      </c>
      <c r="N77" s="12" t="s">
        <v>128</v>
      </c>
      <c r="O77" s="181" t="s">
        <v>129</v>
      </c>
      <c r="P77" s="181" t="s">
        <v>130</v>
      </c>
      <c r="Q77" s="47" t="s">
        <v>129</v>
      </c>
      <c r="R77" s="47" t="s">
        <v>130</v>
      </c>
      <c r="S77" s="12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 x14ac:dyDescent="0.25">
      <c r="A78" s="237"/>
      <c r="B78" s="237"/>
      <c r="C78" s="237"/>
      <c r="D78" s="237"/>
      <c r="E78" s="237"/>
      <c r="F78" s="237"/>
      <c r="G78" s="237"/>
      <c r="H78" s="237"/>
      <c r="I78" s="12"/>
      <c r="J78" s="119">
        <v>0.08</v>
      </c>
      <c r="K78" s="12">
        <v>0.5</v>
      </c>
      <c r="L78" s="12"/>
      <c r="M78" s="12">
        <v>0.9</v>
      </c>
      <c r="N78" s="12">
        <f>(J78*K78)*M78</f>
        <v>3.6000000000000004E-2</v>
      </c>
      <c r="O78" s="48">
        <f>(L72*K78)*J78</f>
        <v>62.04506316800002</v>
      </c>
      <c r="P78" s="48">
        <f>(N72*K78)*J78</f>
        <v>79.49921851505546</v>
      </c>
      <c r="Q78" s="48">
        <f>O78*P73</f>
        <v>31.02253158400001</v>
      </c>
      <c r="R78" s="48">
        <f>P78*P73</f>
        <v>39.74960925752773</v>
      </c>
      <c r="S78" s="12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x14ac:dyDescent="0.25">
      <c r="A79" s="262" t="s">
        <v>131</v>
      </c>
      <c r="B79" s="262"/>
      <c r="C79" s="262"/>
      <c r="D79" s="262"/>
      <c r="E79" s="262"/>
      <c r="F79" s="262"/>
      <c r="G79" s="262"/>
      <c r="H79" s="262"/>
      <c r="I79" s="162"/>
      <c r="J79" s="115"/>
      <c r="K79" s="12"/>
      <c r="L79" s="12"/>
      <c r="M79" s="12"/>
      <c r="N79" s="39">
        <v>3.5999999999999997E-2</v>
      </c>
      <c r="O79" s="12"/>
      <c r="P79" s="12"/>
      <c r="Q79" s="12"/>
      <c r="R79" s="12"/>
      <c r="S79" s="12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 x14ac:dyDescent="0.25">
      <c r="A80" s="182"/>
      <c r="B80" s="235" t="s">
        <v>132</v>
      </c>
      <c r="C80" s="235"/>
      <c r="D80" s="235"/>
      <c r="E80" s="235"/>
      <c r="F80" s="235"/>
      <c r="G80" s="174"/>
      <c r="H80" s="174" t="s">
        <v>27</v>
      </c>
      <c r="I80" s="166"/>
      <c r="J80" s="238" t="s">
        <v>133</v>
      </c>
      <c r="K80" s="239"/>
      <c r="L80" s="239"/>
      <c r="M80" s="270" t="s">
        <v>134</v>
      </c>
      <c r="N80" s="270"/>
      <c r="O80" s="270"/>
      <c r="P80" s="47"/>
      <c r="Q80" s="47"/>
      <c r="R80" s="47"/>
      <c r="S80" s="47"/>
      <c r="T80" s="47"/>
      <c r="U80" s="47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1:256" ht="15.75" x14ac:dyDescent="0.25">
      <c r="A81" s="182" t="s">
        <v>4</v>
      </c>
      <c r="B81" s="233" t="s">
        <v>135</v>
      </c>
      <c r="C81" s="233"/>
      <c r="D81" s="233"/>
      <c r="E81" s="233"/>
      <c r="F81" s="233"/>
      <c r="G81" s="197">
        <v>4.1999999999999997E-3</v>
      </c>
      <c r="H81" s="20">
        <f>L72*G81</f>
        <v>6.5147316326400011</v>
      </c>
      <c r="I81" s="167"/>
      <c r="J81" s="127" t="s">
        <v>136</v>
      </c>
      <c r="K81" s="12"/>
      <c r="L81" s="12"/>
      <c r="M81" s="47" t="s">
        <v>137</v>
      </c>
      <c r="N81" s="271" t="s">
        <v>138</v>
      </c>
      <c r="O81" s="271"/>
      <c r="P81" s="275" t="s">
        <v>139</v>
      </c>
      <c r="Q81" s="275"/>
      <c r="R81" s="275" t="s">
        <v>140</v>
      </c>
      <c r="S81" s="275"/>
      <c r="T81" s="275" t="s">
        <v>117</v>
      </c>
      <c r="U81" s="275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1:256" x14ac:dyDescent="0.25">
      <c r="A82" s="182" t="s">
        <v>6</v>
      </c>
      <c r="B82" s="233" t="s">
        <v>141</v>
      </c>
      <c r="C82" s="233"/>
      <c r="D82" s="233"/>
      <c r="E82" s="233"/>
      <c r="F82" s="233"/>
      <c r="G82" s="46">
        <v>0.08</v>
      </c>
      <c r="H82" s="20">
        <f>H81*G82</f>
        <v>0.52117853061120012</v>
      </c>
      <c r="I82" s="167"/>
      <c r="J82" s="125">
        <f>(7/30)/12</f>
        <v>1.9444444444444445E-2</v>
      </c>
      <c r="K82" s="12"/>
      <c r="L82" s="12"/>
      <c r="M82" s="48">
        <f>H26+H28+H37+H38+H39+H40+H41+H64+H68+K93</f>
        <v>2281.7681410181822</v>
      </c>
      <c r="N82" s="47" t="s">
        <v>129</v>
      </c>
      <c r="O82" s="47" t="s">
        <v>130</v>
      </c>
      <c r="P82" s="50">
        <f>7/L34</f>
        <v>0.23013698630136986</v>
      </c>
      <c r="Q82" s="47"/>
      <c r="R82" s="51">
        <f>7/K34</f>
        <v>0.2299794661190965</v>
      </c>
      <c r="S82" s="50">
        <f>7/M34</f>
        <v>0.22950819672131148</v>
      </c>
      <c r="T82" s="48">
        <f>O83*P73</f>
        <v>27.785778629057258</v>
      </c>
      <c r="U82" s="47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1:256" x14ac:dyDescent="0.25">
      <c r="A83" s="182" t="s">
        <v>10</v>
      </c>
      <c r="B83" s="233" t="s">
        <v>142</v>
      </c>
      <c r="C83" s="233"/>
      <c r="D83" s="233"/>
      <c r="E83" s="233"/>
      <c r="F83" s="233"/>
      <c r="G83" s="233"/>
      <c r="H83" s="20">
        <f>H81*N79</f>
        <v>0.23453033877504001</v>
      </c>
      <c r="I83" s="167"/>
      <c r="J83" s="125"/>
      <c r="K83" s="12"/>
      <c r="L83" s="12"/>
      <c r="M83" s="47"/>
      <c r="N83" s="48">
        <f>M82</f>
        <v>2281.7681410181822</v>
      </c>
      <c r="O83" s="48">
        <f>M82/O72</f>
        <v>55.571557258114517</v>
      </c>
      <c r="P83" s="52">
        <v>0.23</v>
      </c>
      <c r="Q83" s="47"/>
      <c r="R83" s="47" t="s">
        <v>143</v>
      </c>
      <c r="S83" s="47" t="s">
        <v>144</v>
      </c>
      <c r="T83" s="47"/>
      <c r="U83" s="47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1:256" x14ac:dyDescent="0.25">
      <c r="A84" s="182" t="s">
        <v>12</v>
      </c>
      <c r="B84" s="233" t="s">
        <v>145</v>
      </c>
      <c r="C84" s="233"/>
      <c r="D84" s="233"/>
      <c r="E84" s="233"/>
      <c r="F84" s="233"/>
      <c r="G84" s="12"/>
      <c r="H84" s="20">
        <f>M82*J82</f>
        <v>44.36771385313132</v>
      </c>
      <c r="I84" s="167"/>
      <c r="J84" s="124" t="s">
        <v>146</v>
      </c>
      <c r="K84" s="36"/>
      <c r="L84" s="36"/>
      <c r="M84" s="36"/>
      <c r="N84" s="12"/>
      <c r="O84" s="12"/>
      <c r="P84" s="20">
        <f>(N83*P83)/12</f>
        <v>43.733889369515161</v>
      </c>
      <c r="Q84" s="12"/>
      <c r="R84" s="12"/>
      <c r="S84" s="12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1:256" x14ac:dyDescent="0.25">
      <c r="A85" s="182" t="s">
        <v>39</v>
      </c>
      <c r="B85" s="233" t="s">
        <v>147</v>
      </c>
      <c r="C85" s="233"/>
      <c r="D85" s="233"/>
      <c r="E85" s="233"/>
      <c r="F85" s="233"/>
      <c r="G85" s="233"/>
      <c r="H85" s="20">
        <f>H84*G64</f>
        <v>15.085022710064649</v>
      </c>
      <c r="I85" s="167"/>
      <c r="J85" s="115" t="s">
        <v>125</v>
      </c>
      <c r="K85" s="241" t="s">
        <v>148</v>
      </c>
      <c r="L85" s="241"/>
      <c r="M85" s="12" t="s">
        <v>149</v>
      </c>
      <c r="N85" s="12" t="s">
        <v>128</v>
      </c>
      <c r="O85" s="270" t="s">
        <v>150</v>
      </c>
      <c r="P85" s="271"/>
      <c r="Q85" s="271"/>
      <c r="R85" s="271"/>
      <c r="S85" s="47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1:256" ht="29.25" x14ac:dyDescent="0.25">
      <c r="A86" s="182" t="s">
        <v>40</v>
      </c>
      <c r="B86" s="233" t="s">
        <v>151</v>
      </c>
      <c r="C86" s="233"/>
      <c r="D86" s="233"/>
      <c r="E86" s="233"/>
      <c r="F86" s="233"/>
      <c r="G86" s="233"/>
      <c r="H86" s="20">
        <f>H84*N86</f>
        <v>0.8873542770626266</v>
      </c>
      <c r="I86" s="167"/>
      <c r="J86" s="119">
        <v>0.8</v>
      </c>
      <c r="K86" s="12">
        <v>0.5</v>
      </c>
      <c r="L86" s="12"/>
      <c r="M86" s="12">
        <v>0.05</v>
      </c>
      <c r="N86" s="12">
        <f>(J86*K86)*M86</f>
        <v>2.0000000000000004E-2</v>
      </c>
      <c r="O86" s="273" t="s">
        <v>152</v>
      </c>
      <c r="P86" s="274"/>
      <c r="Q86" s="47" t="s">
        <v>125</v>
      </c>
      <c r="R86" s="53" t="s">
        <v>153</v>
      </c>
      <c r="S86" s="47" t="s">
        <v>154</v>
      </c>
      <c r="T86" s="265" t="s">
        <v>117</v>
      </c>
      <c r="U86" s="265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1:256" x14ac:dyDescent="0.25">
      <c r="A87" s="182"/>
      <c r="B87" s="261" t="s">
        <v>44</v>
      </c>
      <c r="C87" s="261"/>
      <c r="D87" s="261"/>
      <c r="E87" s="261"/>
      <c r="F87" s="261"/>
      <c r="G87" s="12"/>
      <c r="H87" s="131">
        <f>SUM(H81:H86)</f>
        <v>67.610531342284844</v>
      </c>
      <c r="I87" s="165"/>
      <c r="J87" s="115"/>
      <c r="K87" s="12"/>
      <c r="L87" s="12"/>
      <c r="M87" s="12"/>
      <c r="N87" s="39">
        <v>2E-3</v>
      </c>
      <c r="O87" s="54"/>
      <c r="P87" s="47"/>
      <c r="Q87" s="47">
        <v>0.08</v>
      </c>
      <c r="R87" s="47">
        <v>0.5</v>
      </c>
      <c r="S87" s="48">
        <f>(O88*Q87)*R87</f>
        <v>41.962570658909101</v>
      </c>
      <c r="T87" s="48">
        <f>S87*P73</f>
        <v>20.98128532945455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1:256" x14ac:dyDescent="0.25">
      <c r="A88" s="237"/>
      <c r="B88" s="237"/>
      <c r="C88" s="237"/>
      <c r="D88" s="237"/>
      <c r="E88" s="237"/>
      <c r="F88" s="237"/>
      <c r="G88" s="237"/>
      <c r="H88" s="237"/>
      <c r="I88" s="12"/>
      <c r="J88" s="238" t="s">
        <v>155</v>
      </c>
      <c r="K88" s="239"/>
      <c r="L88" s="239"/>
      <c r="M88" s="239"/>
      <c r="N88" s="12"/>
      <c r="O88" s="48">
        <f>H26+H68+K93</f>
        <v>1049.0642664727275</v>
      </c>
      <c r="P88" s="47"/>
      <c r="Q88" s="47"/>
      <c r="R88" s="47"/>
      <c r="S88" s="47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1:256" x14ac:dyDescent="0.25">
      <c r="A89" s="262" t="s">
        <v>156</v>
      </c>
      <c r="B89" s="262"/>
      <c r="C89" s="262"/>
      <c r="D89" s="262"/>
      <c r="E89" s="262"/>
      <c r="F89" s="262"/>
      <c r="G89" s="262"/>
      <c r="H89" s="262"/>
      <c r="I89" s="12"/>
      <c r="J89" s="115" t="s">
        <v>157</v>
      </c>
      <c r="K89" s="55" t="s">
        <v>158</v>
      </c>
      <c r="L89" s="12" t="s">
        <v>159</v>
      </c>
      <c r="M89" s="182" t="s">
        <v>160</v>
      </c>
      <c r="N89" s="12"/>
      <c r="O89" s="12"/>
      <c r="P89" s="12"/>
      <c r="Q89" s="12"/>
      <c r="R89" s="12"/>
      <c r="S89" s="12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1:256" x14ac:dyDescent="0.25">
      <c r="A90" s="182"/>
      <c r="B90" s="235" t="s">
        <v>161</v>
      </c>
      <c r="C90" s="235"/>
      <c r="D90" s="235"/>
      <c r="E90" s="235"/>
      <c r="F90" s="235"/>
      <c r="G90" s="174"/>
      <c r="H90" s="174" t="s">
        <v>27</v>
      </c>
      <c r="I90" s="12"/>
      <c r="J90" s="119">
        <f>H33</f>
        <v>1302.1789090909092</v>
      </c>
      <c r="K90" s="12">
        <f>J90/3</f>
        <v>434.0596363636364</v>
      </c>
      <c r="L90" s="12">
        <v>12</v>
      </c>
      <c r="M90" s="20">
        <f>(J90+K90)/12</f>
        <v>144.68654545454547</v>
      </c>
      <c r="N90" s="12"/>
      <c r="O90" s="12"/>
      <c r="P90" s="12"/>
      <c r="Q90" s="12"/>
      <c r="R90" s="12"/>
      <c r="S90" s="12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256" x14ac:dyDescent="0.25">
      <c r="A91" s="182" t="s">
        <v>4</v>
      </c>
      <c r="B91" s="233" t="s">
        <v>162</v>
      </c>
      <c r="C91" s="233"/>
      <c r="D91" s="233"/>
      <c r="E91" s="233"/>
      <c r="F91" s="233"/>
      <c r="G91" s="39">
        <v>0.1111</v>
      </c>
      <c r="H91" s="20">
        <f>$H$33*G91</f>
        <v>144.67207680000001</v>
      </c>
      <c r="I91" s="12"/>
      <c r="J91" s="119">
        <f>J90*11.11%</f>
        <v>144.67207680000001</v>
      </c>
      <c r="K91" s="12"/>
      <c r="L91" s="12"/>
      <c r="M91" s="12"/>
      <c r="N91" s="12"/>
      <c r="O91" s="12"/>
      <c r="P91" s="12"/>
      <c r="Q91" s="12"/>
      <c r="R91" s="12"/>
      <c r="S91" s="12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256" x14ac:dyDescent="0.25">
      <c r="A92" s="182" t="s">
        <v>6</v>
      </c>
      <c r="B92" s="233" t="s">
        <v>163</v>
      </c>
      <c r="C92" s="233"/>
      <c r="D92" s="233"/>
      <c r="E92" s="233"/>
      <c r="F92" s="233"/>
      <c r="G92" s="39">
        <v>1.66E-2</v>
      </c>
      <c r="H92" s="20">
        <f>$H$33*G92</f>
        <v>21.616169890909092</v>
      </c>
      <c r="I92" s="12"/>
      <c r="J92" s="115"/>
      <c r="K92" s="276" t="s">
        <v>164</v>
      </c>
      <c r="L92" s="240"/>
      <c r="M92" s="12"/>
      <c r="N92" s="12"/>
      <c r="O92" s="12"/>
      <c r="P92" s="12"/>
      <c r="Q92" s="12"/>
      <c r="R92" s="12"/>
      <c r="S92" s="12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256" x14ac:dyDescent="0.25">
      <c r="A93" s="182" t="s">
        <v>10</v>
      </c>
      <c r="B93" s="233" t="s">
        <v>165</v>
      </c>
      <c r="C93" s="233"/>
      <c r="D93" s="233"/>
      <c r="E93" s="233"/>
      <c r="F93" s="233"/>
      <c r="G93" s="39">
        <v>2.0000000000000001E-4</v>
      </c>
      <c r="H93" s="20">
        <f>$H$33*G93</f>
        <v>0.26043578181818183</v>
      </c>
      <c r="I93" s="12"/>
      <c r="J93" s="115"/>
      <c r="K93" s="12">
        <f>K90/12</f>
        <v>36.171636363636367</v>
      </c>
      <c r="L93" s="12"/>
      <c r="M93" s="12"/>
      <c r="N93" s="12"/>
      <c r="O93" s="12"/>
      <c r="P93" s="12"/>
      <c r="Q93" s="12"/>
      <c r="R93" s="12"/>
      <c r="S93" s="12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256" x14ac:dyDescent="0.25">
      <c r="A94" s="182" t="s">
        <v>12</v>
      </c>
      <c r="B94" s="233" t="s">
        <v>166</v>
      </c>
      <c r="C94" s="233"/>
      <c r="D94" s="233"/>
      <c r="E94" s="233"/>
      <c r="F94" s="233"/>
      <c r="G94" s="39">
        <v>2.8E-3</v>
      </c>
      <c r="H94" s="20">
        <f>$H$33*G94</f>
        <v>3.6461009454545459</v>
      </c>
      <c r="I94" s="12"/>
      <c r="J94" s="115"/>
      <c r="K94" s="12"/>
      <c r="L94" s="12"/>
      <c r="M94" s="12"/>
      <c r="N94" s="12"/>
      <c r="O94" s="12"/>
      <c r="P94" s="12"/>
      <c r="Q94" s="12"/>
      <c r="R94" s="12"/>
      <c r="S94" s="12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256" x14ac:dyDescent="0.25">
      <c r="A95" s="182" t="s">
        <v>39</v>
      </c>
      <c r="B95" s="233" t="s">
        <v>167</v>
      </c>
      <c r="C95" s="233"/>
      <c r="D95" s="233"/>
      <c r="E95" s="233"/>
      <c r="F95" s="233"/>
      <c r="G95" s="39">
        <v>2.9999999999999997E-4</v>
      </c>
      <c r="H95" s="20">
        <f>$H$33*G95</f>
        <v>0.39065367272727275</v>
      </c>
      <c r="I95" s="12"/>
      <c r="J95" s="115"/>
      <c r="K95" s="12"/>
      <c r="L95" s="12"/>
      <c r="M95" s="12"/>
      <c r="N95" s="12"/>
      <c r="O95" s="12"/>
      <c r="P95" s="12"/>
      <c r="Q95" s="12"/>
      <c r="R95" s="12"/>
      <c r="S95" s="12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256" x14ac:dyDescent="0.25">
      <c r="A96" s="182" t="s">
        <v>40</v>
      </c>
      <c r="B96" s="233" t="s">
        <v>42</v>
      </c>
      <c r="C96" s="233"/>
      <c r="D96" s="233"/>
      <c r="E96" s="233"/>
      <c r="F96" s="233"/>
      <c r="G96" s="12"/>
      <c r="H96" s="12"/>
      <c r="I96" s="12"/>
      <c r="J96" s="115"/>
      <c r="K96" s="12"/>
      <c r="L96" s="12"/>
      <c r="M96" s="12"/>
      <c r="N96" s="12"/>
      <c r="O96" s="12"/>
      <c r="P96" s="12"/>
      <c r="Q96" s="12"/>
      <c r="R96" s="12"/>
      <c r="S96" s="12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x14ac:dyDescent="0.25">
      <c r="A97" s="182"/>
      <c r="B97" s="261" t="s">
        <v>106</v>
      </c>
      <c r="C97" s="261"/>
      <c r="D97" s="261"/>
      <c r="E97" s="261"/>
      <c r="F97" s="261"/>
      <c r="G97" s="12"/>
      <c r="H97" s="131">
        <f>SUM(H91:H96)</f>
        <v>170.5854370909091</v>
      </c>
      <c r="I97" s="12"/>
      <c r="J97" s="115"/>
      <c r="K97" s="12"/>
      <c r="L97" s="12"/>
      <c r="M97" s="12"/>
      <c r="N97" s="12"/>
      <c r="O97" s="12"/>
      <c r="P97" s="12"/>
      <c r="Q97" s="12"/>
      <c r="R97" s="12"/>
      <c r="S97" s="12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x14ac:dyDescent="0.25">
      <c r="A98" s="182" t="s">
        <v>41</v>
      </c>
      <c r="B98" s="233" t="s">
        <v>168</v>
      </c>
      <c r="C98" s="233"/>
      <c r="D98" s="233"/>
      <c r="E98" s="233"/>
      <c r="F98" s="233"/>
      <c r="G98" s="233"/>
      <c r="H98" s="191">
        <f>H97*G64</f>
        <v>57.999048610909099</v>
      </c>
      <c r="I98" s="12"/>
      <c r="J98" s="115"/>
      <c r="K98" s="12"/>
      <c r="L98" s="12"/>
      <c r="M98" s="12"/>
      <c r="N98" s="12"/>
      <c r="O98" s="12"/>
      <c r="P98" s="12"/>
      <c r="Q98" s="12"/>
      <c r="R98" s="12"/>
      <c r="S98" s="12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x14ac:dyDescent="0.25">
      <c r="A99" s="182"/>
      <c r="B99" s="261" t="s">
        <v>44</v>
      </c>
      <c r="C99" s="261"/>
      <c r="D99" s="261"/>
      <c r="E99" s="261"/>
      <c r="F99" s="261"/>
      <c r="G99" s="12"/>
      <c r="H99" s="131">
        <f>SUM(H97:H98)</f>
        <v>228.58448570181821</v>
      </c>
      <c r="I99" s="12"/>
      <c r="J99" s="115"/>
      <c r="K99" s="12"/>
      <c r="L99" s="12"/>
      <c r="M99" s="12"/>
      <c r="N99" s="12"/>
      <c r="O99" s="12"/>
      <c r="P99" s="12"/>
      <c r="Q99" s="12"/>
      <c r="R99" s="12"/>
      <c r="S99" s="12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x14ac:dyDescent="0.25">
      <c r="A100" s="237"/>
      <c r="B100" s="237"/>
      <c r="C100" s="237"/>
      <c r="D100" s="237"/>
      <c r="E100" s="237"/>
      <c r="F100" s="237"/>
      <c r="G100" s="237"/>
      <c r="H100" s="237"/>
      <c r="I100" s="12"/>
      <c r="J100" s="115"/>
      <c r="K100" s="12"/>
      <c r="L100" s="12"/>
      <c r="M100" s="12"/>
      <c r="N100" s="12"/>
      <c r="O100" s="12"/>
      <c r="P100" s="12"/>
      <c r="Q100" s="12"/>
      <c r="R100" s="12"/>
      <c r="S100" s="12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x14ac:dyDescent="0.25">
      <c r="A101" s="250" t="s">
        <v>169</v>
      </c>
      <c r="B101" s="250"/>
      <c r="C101" s="250"/>
      <c r="D101" s="250"/>
      <c r="E101" s="250"/>
      <c r="F101" s="250"/>
      <c r="G101" s="250"/>
      <c r="H101" s="250"/>
      <c r="I101" s="12"/>
      <c r="J101" s="115"/>
      <c r="K101" s="12"/>
      <c r="L101" s="12"/>
      <c r="M101" s="12"/>
      <c r="N101" s="12"/>
      <c r="O101" s="12"/>
      <c r="P101" s="12"/>
      <c r="Q101" s="12"/>
      <c r="R101" s="12"/>
      <c r="S101" s="12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x14ac:dyDescent="0.25">
      <c r="A102" s="182"/>
      <c r="B102" s="264" t="s">
        <v>78</v>
      </c>
      <c r="C102" s="264"/>
      <c r="D102" s="264"/>
      <c r="E102" s="264"/>
      <c r="F102" s="264"/>
      <c r="G102" s="264"/>
      <c r="H102" s="28" t="s">
        <v>27</v>
      </c>
      <c r="I102" s="12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x14ac:dyDescent="0.25">
      <c r="A103" s="182"/>
      <c r="B103" s="233" t="s">
        <v>170</v>
      </c>
      <c r="C103" s="233"/>
      <c r="D103" s="233"/>
      <c r="E103" s="233"/>
      <c r="F103" s="233"/>
      <c r="G103" s="198"/>
      <c r="H103" s="20">
        <f>H64</f>
        <v>442.74082909090919</v>
      </c>
      <c r="I103" s="12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x14ac:dyDescent="0.25">
      <c r="A104" s="182"/>
      <c r="B104" s="233" t="s">
        <v>171</v>
      </c>
      <c r="C104" s="233"/>
      <c r="D104" s="233"/>
      <c r="E104" s="233"/>
      <c r="F104" s="233"/>
      <c r="G104" s="198"/>
      <c r="H104" s="20">
        <f>H71</f>
        <v>145.52630616436366</v>
      </c>
      <c r="I104" s="12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x14ac:dyDescent="0.25">
      <c r="A105" s="182"/>
      <c r="B105" s="233" t="s">
        <v>172</v>
      </c>
      <c r="C105" s="233"/>
      <c r="D105" s="233"/>
      <c r="E105" s="233"/>
      <c r="F105" s="233"/>
      <c r="G105" s="198"/>
      <c r="H105" s="20">
        <f>H77</f>
        <v>1.378585744869794</v>
      </c>
      <c r="I105" s="12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x14ac:dyDescent="0.25">
      <c r="A106" s="182"/>
      <c r="B106" s="233" t="s">
        <v>173</v>
      </c>
      <c r="C106" s="233"/>
      <c r="D106" s="233"/>
      <c r="E106" s="233"/>
      <c r="F106" s="233"/>
      <c r="G106" s="198"/>
      <c r="H106" s="20">
        <f>H87</f>
        <v>67.610531342284844</v>
      </c>
      <c r="I106" s="12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x14ac:dyDescent="0.25">
      <c r="A107" s="182"/>
      <c r="B107" s="233" t="s">
        <v>174</v>
      </c>
      <c r="C107" s="233"/>
      <c r="D107" s="233"/>
      <c r="E107" s="233"/>
      <c r="F107" s="233"/>
      <c r="G107" s="198"/>
      <c r="H107" s="20">
        <f>H99</f>
        <v>228.58448570181821</v>
      </c>
      <c r="I107" s="12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x14ac:dyDescent="0.25">
      <c r="A108" s="182"/>
      <c r="B108" s="233" t="s">
        <v>175</v>
      </c>
      <c r="C108" s="233"/>
      <c r="D108" s="233"/>
      <c r="E108" s="233"/>
      <c r="F108" s="233"/>
      <c r="G108" s="198"/>
      <c r="H108" s="12"/>
      <c r="I108" s="12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x14ac:dyDescent="0.25">
      <c r="A109" s="182"/>
      <c r="B109" s="261" t="s">
        <v>44</v>
      </c>
      <c r="C109" s="261"/>
      <c r="D109" s="261"/>
      <c r="E109" s="261"/>
      <c r="F109" s="261"/>
      <c r="G109" s="12"/>
      <c r="H109" s="131">
        <f>SUM(H103:H108)</f>
        <v>885.84073804424565</v>
      </c>
      <c r="I109" s="12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x14ac:dyDescent="0.25">
      <c r="A110" s="237"/>
      <c r="B110" s="237"/>
      <c r="C110" s="237"/>
      <c r="D110" s="237"/>
      <c r="E110" s="237"/>
      <c r="F110" s="237"/>
      <c r="G110" s="237"/>
      <c r="H110" s="237"/>
      <c r="I110" s="12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x14ac:dyDescent="0.25">
      <c r="A111" s="264" t="s">
        <v>176</v>
      </c>
      <c r="B111" s="264"/>
      <c r="C111" s="264"/>
      <c r="D111" s="264"/>
      <c r="E111" s="264"/>
      <c r="F111" s="264"/>
      <c r="G111" s="264"/>
      <c r="H111" s="264"/>
      <c r="I111" s="12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x14ac:dyDescent="0.25">
      <c r="A112" s="182"/>
      <c r="B112" s="277" t="s">
        <v>177</v>
      </c>
      <c r="C112" s="277"/>
      <c r="D112" s="277"/>
      <c r="E112" s="277"/>
      <c r="F112" s="277"/>
      <c r="G112" s="277"/>
      <c r="H112" s="28" t="s">
        <v>27</v>
      </c>
      <c r="I112" s="12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x14ac:dyDescent="0.25">
      <c r="A113" s="182" t="s">
        <v>4</v>
      </c>
      <c r="B113" s="233" t="s">
        <v>178</v>
      </c>
      <c r="C113" s="233"/>
      <c r="D113" s="233"/>
      <c r="E113" s="233"/>
      <c r="F113" s="233"/>
      <c r="G113" s="12"/>
      <c r="H113" s="20">
        <f>H33</f>
        <v>1302.1789090909092</v>
      </c>
      <c r="I113" s="12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x14ac:dyDescent="0.25">
      <c r="A114" s="182" t="s">
        <v>6</v>
      </c>
      <c r="B114" s="233" t="s">
        <v>179</v>
      </c>
      <c r="C114" s="233"/>
      <c r="D114" s="233"/>
      <c r="E114" s="233"/>
      <c r="F114" s="233"/>
      <c r="G114" s="12"/>
      <c r="H114" s="20">
        <f>H43</f>
        <v>392.07504545454549</v>
      </c>
      <c r="I114" s="12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x14ac:dyDescent="0.25">
      <c r="A115" s="182" t="s">
        <v>10</v>
      </c>
      <c r="B115" s="233" t="s">
        <v>180</v>
      </c>
      <c r="C115" s="233"/>
      <c r="D115" s="233"/>
      <c r="E115" s="233"/>
      <c r="F115" s="233"/>
      <c r="G115" s="233"/>
      <c r="H115" s="20">
        <f>H51</f>
        <v>208.33333333333331</v>
      </c>
      <c r="I115" s="12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x14ac:dyDescent="0.25">
      <c r="A116" s="182" t="s">
        <v>12</v>
      </c>
      <c r="B116" s="233" t="s">
        <v>181</v>
      </c>
      <c r="C116" s="233"/>
      <c r="D116" s="233"/>
      <c r="E116" s="233"/>
      <c r="F116" s="233"/>
      <c r="G116" s="12"/>
      <c r="H116" s="20">
        <f>H109</f>
        <v>885.84073804424565</v>
      </c>
      <c r="I116" s="12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x14ac:dyDescent="0.25">
      <c r="A117" s="182"/>
      <c r="B117" s="261" t="s">
        <v>182</v>
      </c>
      <c r="C117" s="261"/>
      <c r="D117" s="261"/>
      <c r="E117" s="261"/>
      <c r="F117" s="261"/>
      <c r="G117" s="12"/>
      <c r="H117" s="131">
        <f>SUM(H113:H116)</f>
        <v>2788.4280259230336</v>
      </c>
      <c r="I117" s="12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x14ac:dyDescent="0.25">
      <c r="A118" s="237"/>
      <c r="B118" s="237"/>
      <c r="C118" s="237"/>
      <c r="D118" s="237"/>
      <c r="E118" s="237"/>
      <c r="F118" s="237"/>
      <c r="G118" s="237"/>
      <c r="H118" s="237"/>
      <c r="I118" s="12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x14ac:dyDescent="0.25">
      <c r="A119" s="182"/>
      <c r="B119" s="250" t="s">
        <v>232</v>
      </c>
      <c r="C119" s="250"/>
      <c r="D119" s="250"/>
      <c r="E119" s="250"/>
      <c r="F119" s="250"/>
      <c r="G119" s="250"/>
      <c r="H119" s="250"/>
      <c r="I119" s="12" t="s">
        <v>233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ht="15.75" thickBot="1" x14ac:dyDescent="0.3">
      <c r="A120" s="182"/>
      <c r="B120" s="264" t="s">
        <v>183</v>
      </c>
      <c r="C120" s="264"/>
      <c r="D120" s="264"/>
      <c r="E120" s="264"/>
      <c r="F120" s="264"/>
      <c r="G120" s="65" t="s">
        <v>81</v>
      </c>
      <c r="H120" s="28" t="s">
        <v>27</v>
      </c>
      <c r="I120" s="12"/>
      <c r="J120" s="286" t="s">
        <v>184</v>
      </c>
      <c r="K120" s="286"/>
      <c r="L120" s="28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ht="30" x14ac:dyDescent="0.25">
      <c r="A121" s="182" t="s">
        <v>4</v>
      </c>
      <c r="B121" s="233" t="s">
        <v>185</v>
      </c>
      <c r="C121" s="233"/>
      <c r="D121" s="233"/>
      <c r="E121" s="233"/>
      <c r="F121" s="233"/>
      <c r="G121" s="46">
        <v>0.05</v>
      </c>
      <c r="H121" s="131">
        <f>H117*G121</f>
        <v>139.42140129615169</v>
      </c>
      <c r="I121" s="12"/>
      <c r="J121" s="57" t="s">
        <v>186</v>
      </c>
      <c r="K121" s="179"/>
      <c r="L121" s="179"/>
      <c r="M121" s="199" t="s">
        <v>234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x14ac:dyDescent="0.25">
      <c r="A122" s="182" t="s">
        <v>6</v>
      </c>
      <c r="B122" s="233" t="s">
        <v>187</v>
      </c>
      <c r="C122" s="233"/>
      <c r="D122" s="233"/>
      <c r="E122" s="233"/>
      <c r="F122" s="233"/>
      <c r="G122" s="46">
        <v>0.1</v>
      </c>
      <c r="H122" s="131">
        <f>(H117+H121)*G122</f>
        <v>292.78494272191853</v>
      </c>
      <c r="I122" s="12"/>
      <c r="J122" s="58">
        <f>H117+H121+H122</f>
        <v>3220.6343699411036</v>
      </c>
      <c r="K122" s="179"/>
      <c r="L122" s="179"/>
      <c r="M122" s="200">
        <f>(100-8.2)/100</f>
        <v>0.91799999999999993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x14ac:dyDescent="0.25">
      <c r="A123" s="182"/>
      <c r="B123" s="233"/>
      <c r="C123" s="233"/>
      <c r="D123" s="233"/>
      <c r="E123" s="233"/>
      <c r="F123" s="233"/>
      <c r="G123" s="12"/>
      <c r="H123" s="12"/>
      <c r="I123" s="12"/>
      <c r="K123" s="179"/>
      <c r="L123" s="179"/>
      <c r="M123" s="201" t="s">
        <v>188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ht="15.75" thickBot="1" x14ac:dyDescent="0.3">
      <c r="A124" s="182" t="s">
        <v>189</v>
      </c>
      <c r="B124" s="233" t="s">
        <v>190</v>
      </c>
      <c r="C124" s="233"/>
      <c r="D124" s="233"/>
      <c r="E124" s="233"/>
      <c r="F124" s="233"/>
      <c r="G124" s="227"/>
      <c r="H124" s="227"/>
      <c r="I124" s="12"/>
      <c r="K124" s="179"/>
      <c r="L124" s="179"/>
      <c r="M124" s="202">
        <f>J122/M122</f>
        <v>3508.3163071253853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ht="15.75" thickBot="1" x14ac:dyDescent="0.3">
      <c r="A125" s="93"/>
      <c r="B125" s="278" t="s">
        <v>235</v>
      </c>
      <c r="C125" s="278"/>
      <c r="D125" s="278"/>
      <c r="E125" s="278"/>
      <c r="F125" s="278"/>
      <c r="G125" s="279"/>
      <c r="H125" s="280"/>
      <c r="I125" s="281"/>
      <c r="J125" s="281"/>
      <c r="K125" s="282" t="s">
        <v>236</v>
      </c>
      <c r="L125" s="282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x14ac:dyDescent="0.25">
      <c r="B126" s="283" t="s">
        <v>191</v>
      </c>
      <c r="C126" s="284"/>
      <c r="D126" s="284"/>
      <c r="E126" s="284"/>
      <c r="F126" s="285"/>
      <c r="G126" s="59">
        <v>2.63E-2</v>
      </c>
      <c r="H126" s="60">
        <f>$M$124*G126</f>
        <v>92.268718877397632</v>
      </c>
      <c r="I126" s="179"/>
      <c r="J126" s="179"/>
      <c r="K126" s="203">
        <v>2.63E-2</v>
      </c>
      <c r="L126" s="204">
        <f>$M$124*K126</f>
        <v>92.268718877397632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x14ac:dyDescent="0.25">
      <c r="B127" s="283" t="s">
        <v>192</v>
      </c>
      <c r="C127" s="284"/>
      <c r="D127" s="284"/>
      <c r="E127" s="284"/>
      <c r="F127" s="285"/>
      <c r="G127" s="59">
        <v>5.7000000000000002E-3</v>
      </c>
      <c r="H127" s="60">
        <f>L127</f>
        <v>19.997402950614696</v>
      </c>
      <c r="I127" s="179"/>
      <c r="J127" s="179"/>
      <c r="K127" s="205">
        <v>5.7000000000000002E-3</v>
      </c>
      <c r="L127" s="206">
        <f>$M$124*K127</f>
        <v>19.997402950614696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x14ac:dyDescent="0.25">
      <c r="B128" s="252" t="s">
        <v>237</v>
      </c>
      <c r="C128" s="252"/>
      <c r="D128" s="252"/>
      <c r="E128" s="252"/>
      <c r="F128" s="252"/>
      <c r="G128" s="61"/>
      <c r="H128" s="60">
        <f>$K$124*G128</f>
        <v>0</v>
      </c>
      <c r="I128" s="179"/>
      <c r="J128" s="179"/>
      <c r="K128" s="207"/>
      <c r="L128" s="206">
        <f>$M$124*K128</f>
        <v>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x14ac:dyDescent="0.25">
      <c r="B129" s="252" t="s">
        <v>238</v>
      </c>
      <c r="C129" s="252"/>
      <c r="D129" s="252"/>
      <c r="E129" s="252"/>
      <c r="F129" s="252"/>
      <c r="G129" s="61"/>
      <c r="H129" s="60">
        <f>$K$124*G129</f>
        <v>0</v>
      </c>
      <c r="I129" s="179"/>
      <c r="J129" s="179"/>
      <c r="K129" s="207"/>
      <c r="L129" s="206">
        <f>$M$124*K129</f>
        <v>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x14ac:dyDescent="0.25">
      <c r="B130" s="283" t="s">
        <v>193</v>
      </c>
      <c r="C130" s="284"/>
      <c r="D130" s="284"/>
      <c r="E130" s="284"/>
      <c r="F130" s="285"/>
      <c r="G130" s="59">
        <v>0.05</v>
      </c>
      <c r="H130" s="60">
        <f>$M$124*G130</f>
        <v>175.41581535626926</v>
      </c>
      <c r="I130" s="179"/>
      <c r="J130" s="179"/>
      <c r="K130" s="208">
        <f>I130</f>
        <v>0</v>
      </c>
      <c r="L130" s="206">
        <f>$M$124*K130</f>
        <v>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x14ac:dyDescent="0.25">
      <c r="B131" s="290" t="s">
        <v>194</v>
      </c>
      <c r="C131" s="290"/>
      <c r="D131" s="290"/>
      <c r="E131" s="290"/>
      <c r="F131" s="290"/>
      <c r="G131" s="62">
        <f t="shared" ref="G131:L131" si="0">SUM(G126:G130)</f>
        <v>8.2000000000000003E-2</v>
      </c>
      <c r="H131" s="63">
        <f t="shared" si="0"/>
        <v>287.68193718428159</v>
      </c>
      <c r="I131" s="179"/>
      <c r="J131" s="179"/>
      <c r="K131" s="205">
        <f t="shared" si="0"/>
        <v>3.2000000000000001E-2</v>
      </c>
      <c r="L131" s="209">
        <f t="shared" si="0"/>
        <v>112.26612182801233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ht="15.75" thickBot="1" x14ac:dyDescent="0.3">
      <c r="B132" s="291" t="s">
        <v>8</v>
      </c>
      <c r="C132" s="292"/>
      <c r="D132" s="292"/>
      <c r="E132" s="292"/>
      <c r="F132" s="293"/>
      <c r="G132" s="61"/>
      <c r="H132" s="160">
        <f>H121+H122+H131</f>
        <v>719.88828120235189</v>
      </c>
      <c r="I132" s="179"/>
      <c r="J132" s="179"/>
      <c r="K132" s="210"/>
      <c r="L132" s="211">
        <f>L131+H122+H121</f>
        <v>544.47246584608251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x14ac:dyDescent="0.25">
      <c r="B133" s="175"/>
      <c r="C133" s="176"/>
      <c r="D133" s="176"/>
      <c r="E133" s="176"/>
      <c r="F133" s="177"/>
      <c r="G133" s="180"/>
      <c r="H133" s="153"/>
      <c r="I133" s="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s="6" customFormat="1" x14ac:dyDescent="0.25">
      <c r="A134" s="294" t="s">
        <v>196</v>
      </c>
      <c r="B134" s="295"/>
      <c r="C134" s="295"/>
      <c r="D134" s="295"/>
      <c r="E134" s="295"/>
      <c r="F134" s="296"/>
      <c r="G134" s="180"/>
      <c r="H134" s="153"/>
      <c r="I134" s="1"/>
      <c r="J134" s="1"/>
      <c r="K134" s="1"/>
      <c r="L134" s="1"/>
    </row>
    <row r="135" spans="1:256" x14ac:dyDescent="0.25">
      <c r="B135" s="178"/>
      <c r="C135" s="178"/>
      <c r="D135" s="178"/>
      <c r="E135" s="178"/>
      <c r="F135" s="178"/>
      <c r="G135" s="8"/>
      <c r="H135" s="12"/>
      <c r="I135" s="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x14ac:dyDescent="0.25">
      <c r="A136" s="64" t="s">
        <v>4</v>
      </c>
      <c r="B136" s="288" t="s">
        <v>177</v>
      </c>
      <c r="C136" s="289"/>
      <c r="D136" s="289"/>
      <c r="E136" s="289"/>
      <c r="F136" s="289"/>
      <c r="G136" s="289"/>
      <c r="H136" s="161" t="s">
        <v>27</v>
      </c>
      <c r="I136" s="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x14ac:dyDescent="0.25">
      <c r="A137" s="4" t="s">
        <v>6</v>
      </c>
      <c r="B137" s="252" t="s">
        <v>178</v>
      </c>
      <c r="C137" s="252"/>
      <c r="D137" s="252"/>
      <c r="E137" s="252"/>
      <c r="F137" s="252"/>
      <c r="G137" s="183"/>
      <c r="H137" s="20">
        <f>H113</f>
        <v>1302.1789090909092</v>
      </c>
      <c r="I137" s="58"/>
      <c r="J137" s="58"/>
      <c r="K137" s="58"/>
      <c r="L137" s="58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x14ac:dyDescent="0.25">
      <c r="A138" s="4" t="s">
        <v>10</v>
      </c>
      <c r="B138" s="252" t="s">
        <v>179</v>
      </c>
      <c r="C138" s="252"/>
      <c r="D138" s="252"/>
      <c r="E138" s="252"/>
      <c r="F138" s="252"/>
      <c r="G138" s="8"/>
      <c r="H138" s="20">
        <f>H114</f>
        <v>392.07504545454549</v>
      </c>
      <c r="I138" s="1"/>
      <c r="J138" s="58"/>
      <c r="L138" s="58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x14ac:dyDescent="0.25">
      <c r="A139" s="4" t="s">
        <v>12</v>
      </c>
      <c r="B139" s="32" t="s">
        <v>180</v>
      </c>
      <c r="C139" s="33"/>
      <c r="D139" s="33"/>
      <c r="E139" s="33"/>
      <c r="F139" s="34"/>
      <c r="G139" s="8"/>
      <c r="H139" s="20">
        <f>H115</f>
        <v>208.33333333333331</v>
      </c>
      <c r="I139" s="1"/>
      <c r="J139" s="58"/>
      <c r="L139" s="58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x14ac:dyDescent="0.25">
      <c r="B140" s="252" t="s">
        <v>181</v>
      </c>
      <c r="C140" s="252"/>
      <c r="D140" s="252"/>
      <c r="E140" s="252"/>
      <c r="F140" s="252"/>
      <c r="G140" s="8"/>
      <c r="H140" s="20">
        <f>H116</f>
        <v>885.84073804424565</v>
      </c>
      <c r="I140" s="1"/>
      <c r="J140" s="58"/>
      <c r="L140" s="58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x14ac:dyDescent="0.25">
      <c r="A141" s="4" t="s">
        <v>39</v>
      </c>
      <c r="B141" s="290" t="s">
        <v>182</v>
      </c>
      <c r="C141" s="290"/>
      <c r="D141" s="290"/>
      <c r="E141" s="290"/>
      <c r="F141" s="290"/>
      <c r="G141" s="8"/>
      <c r="H141" s="12"/>
      <c r="I141" s="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x14ac:dyDescent="0.25">
      <c r="B142" s="252" t="s">
        <v>197</v>
      </c>
      <c r="C142" s="252"/>
      <c r="D142" s="252"/>
      <c r="E142" s="252"/>
      <c r="F142" s="252"/>
      <c r="G142" s="8"/>
      <c r="H142" s="20">
        <f>H132</f>
        <v>719.88828120235189</v>
      </c>
      <c r="I142" s="1"/>
      <c r="L142" s="58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s="218" customFormat="1" ht="23.25" customHeight="1" x14ac:dyDescent="0.3">
      <c r="A143" s="212"/>
      <c r="B143" s="287" t="s">
        <v>225</v>
      </c>
      <c r="C143" s="287"/>
      <c r="D143" s="287"/>
      <c r="E143" s="287"/>
      <c r="F143" s="287"/>
      <c r="G143" s="213"/>
      <c r="H143" s="214">
        <f>SUM(H137:H142)</f>
        <v>3508.3163071253857</v>
      </c>
      <c r="I143" s="215"/>
      <c r="J143" s="216"/>
      <c r="K143" s="216"/>
      <c r="L143" s="216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17"/>
      <c r="BQ143" s="217"/>
      <c r="BR143" s="217"/>
      <c r="BS143" s="217"/>
      <c r="BT143" s="217"/>
      <c r="BU143" s="217"/>
      <c r="BV143" s="217"/>
      <c r="BW143" s="217"/>
      <c r="BX143" s="217"/>
      <c r="BY143" s="217"/>
      <c r="BZ143" s="217"/>
      <c r="CA143" s="217"/>
      <c r="CB143" s="217"/>
      <c r="CC143" s="217"/>
      <c r="CD143" s="217"/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7"/>
      <c r="CO143" s="217"/>
      <c r="CP143" s="217"/>
      <c r="CQ143" s="217"/>
      <c r="CR143" s="217"/>
      <c r="CS143" s="217"/>
      <c r="CT143" s="217"/>
      <c r="CU143" s="217"/>
      <c r="CV143" s="217"/>
      <c r="CW143" s="217"/>
      <c r="CX143" s="217"/>
      <c r="CY143" s="217"/>
      <c r="CZ143" s="217"/>
      <c r="DA143" s="217"/>
      <c r="DB143" s="217"/>
      <c r="DC143" s="217"/>
      <c r="DD143" s="217"/>
      <c r="DE143" s="217"/>
      <c r="DF143" s="217"/>
      <c r="DG143" s="217"/>
      <c r="DH143" s="217"/>
      <c r="DI143" s="217"/>
      <c r="DJ143" s="217"/>
      <c r="DK143" s="217"/>
      <c r="DL143" s="217"/>
      <c r="DM143" s="217"/>
      <c r="DN143" s="217"/>
      <c r="DO143" s="217"/>
      <c r="DP143" s="217"/>
      <c r="DQ143" s="217"/>
      <c r="DR143" s="217"/>
      <c r="DS143" s="217"/>
      <c r="DT143" s="217"/>
      <c r="DU143" s="217"/>
      <c r="DV143" s="217"/>
      <c r="DW143" s="217"/>
      <c r="DX143" s="217"/>
      <c r="DY143" s="217"/>
      <c r="DZ143" s="217"/>
      <c r="EA143" s="217"/>
      <c r="EB143" s="217"/>
      <c r="EC143" s="217"/>
      <c r="ED143" s="217"/>
      <c r="EE143" s="217"/>
      <c r="EF143" s="217"/>
      <c r="EG143" s="217"/>
      <c r="EH143" s="217"/>
      <c r="EI143" s="217"/>
      <c r="EJ143" s="217"/>
      <c r="EK143" s="217"/>
      <c r="EL143" s="217"/>
      <c r="EM143" s="217"/>
      <c r="EN143" s="217"/>
      <c r="EO143" s="217"/>
      <c r="EP143" s="217"/>
      <c r="EQ143" s="217"/>
      <c r="ER143" s="217"/>
      <c r="ES143" s="217"/>
      <c r="ET143" s="217"/>
      <c r="EU143" s="217"/>
      <c r="EV143" s="217"/>
      <c r="EW143" s="217"/>
      <c r="EX143" s="217"/>
      <c r="EY143" s="217"/>
      <c r="EZ143" s="217"/>
      <c r="FA143" s="217"/>
      <c r="FB143" s="217"/>
      <c r="FC143" s="217"/>
      <c r="FD143" s="217"/>
      <c r="FE143" s="217"/>
      <c r="FF143" s="217"/>
      <c r="FG143" s="217"/>
      <c r="FH143" s="217"/>
      <c r="FI143" s="217"/>
      <c r="FJ143" s="217"/>
      <c r="FK143" s="217"/>
      <c r="FL143" s="217"/>
      <c r="FM143" s="217"/>
      <c r="FN143" s="217"/>
      <c r="FO143" s="217"/>
      <c r="FP143" s="217"/>
      <c r="FQ143" s="217"/>
      <c r="FR143" s="217"/>
      <c r="FS143" s="217"/>
      <c r="FT143" s="217"/>
      <c r="FU143" s="217"/>
      <c r="FV143" s="217"/>
      <c r="FW143" s="217"/>
      <c r="FX143" s="217"/>
      <c r="FY143" s="217"/>
      <c r="FZ143" s="217"/>
      <c r="GA143" s="217"/>
      <c r="GB143" s="217"/>
      <c r="GC143" s="217"/>
      <c r="GD143" s="217"/>
      <c r="GE143" s="217"/>
      <c r="GF143" s="217"/>
      <c r="GG143" s="217"/>
      <c r="GH143" s="217"/>
      <c r="GI143" s="217"/>
      <c r="GJ143" s="217"/>
      <c r="GK143" s="217"/>
      <c r="GL143" s="217"/>
      <c r="GM143" s="217"/>
      <c r="GN143" s="217"/>
      <c r="GO143" s="217"/>
      <c r="GP143" s="217"/>
      <c r="GQ143" s="217"/>
      <c r="GR143" s="217"/>
      <c r="GS143" s="217"/>
      <c r="GT143" s="217"/>
      <c r="GU143" s="217"/>
      <c r="GV143" s="217"/>
      <c r="GW143" s="217"/>
      <c r="GX143" s="217"/>
      <c r="GY143" s="217"/>
      <c r="GZ143" s="217"/>
      <c r="HA143" s="217"/>
      <c r="HB143" s="217"/>
      <c r="HC143" s="217"/>
      <c r="HD143" s="217"/>
      <c r="HE143" s="217"/>
      <c r="HF143" s="217"/>
      <c r="HG143" s="217"/>
      <c r="HH143" s="217"/>
      <c r="HI143" s="217"/>
      <c r="HJ143" s="217"/>
      <c r="HK143" s="217"/>
      <c r="HL143" s="217"/>
      <c r="HM143" s="217"/>
      <c r="HN143" s="217"/>
      <c r="HO143" s="217"/>
      <c r="HP143" s="217"/>
      <c r="HQ143" s="217"/>
      <c r="HR143" s="217"/>
      <c r="HS143" s="217"/>
      <c r="HT143" s="217"/>
      <c r="HU143" s="217"/>
      <c r="HV143" s="217"/>
      <c r="HW143" s="217"/>
      <c r="HX143" s="217"/>
      <c r="HY143" s="217"/>
      <c r="HZ143" s="217"/>
      <c r="IA143" s="217"/>
      <c r="IB143" s="217"/>
      <c r="IC143" s="217"/>
      <c r="ID143" s="217"/>
      <c r="IE143" s="217"/>
      <c r="IF143" s="217"/>
      <c r="IG143" s="217"/>
      <c r="IH143" s="217"/>
      <c r="II143" s="217"/>
      <c r="IJ143" s="217"/>
      <c r="IK143" s="217"/>
      <c r="IL143" s="217"/>
      <c r="IM143" s="217"/>
      <c r="IN143" s="217"/>
      <c r="IO143" s="217"/>
      <c r="IP143" s="217"/>
      <c r="IQ143" s="217"/>
      <c r="IR143" s="217"/>
      <c r="IS143" s="217"/>
      <c r="IT143" s="217"/>
      <c r="IU143" s="217"/>
      <c r="IV143" s="217"/>
    </row>
    <row r="144" spans="1:256" x14ac:dyDescent="0.25">
      <c r="A144" s="66"/>
      <c r="B144" s="1"/>
      <c r="C144" s="1"/>
      <c r="D144" s="1"/>
      <c r="E144" s="1"/>
      <c r="F144" s="1"/>
      <c r="G144" s="1"/>
      <c r="H144" s="1"/>
      <c r="I144" s="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</row>
    <row r="145" spans="1:35" x14ac:dyDescent="0.25">
      <c r="A145" s="66"/>
      <c r="B145" s="1"/>
      <c r="C145" s="1"/>
      <c r="D145" s="1"/>
      <c r="E145" s="1"/>
      <c r="F145" s="1"/>
      <c r="G145" s="1"/>
      <c r="H145" s="1"/>
      <c r="I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2"/>
    </row>
    <row r="146" spans="1:35" x14ac:dyDescent="0.25">
      <c r="A146" s="66"/>
      <c r="B146" s="1"/>
      <c r="C146" s="1"/>
      <c r="D146" s="1"/>
      <c r="E146" s="1"/>
      <c r="F146" s="1"/>
      <c r="G146" s="1"/>
      <c r="H146" s="1"/>
      <c r="I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2"/>
    </row>
    <row r="147" spans="1:35" x14ac:dyDescent="0.25">
      <c r="A147" s="66"/>
      <c r="B147" s="1"/>
      <c r="C147" s="1"/>
      <c r="D147" s="1"/>
      <c r="E147" s="1"/>
      <c r="F147" s="1"/>
      <c r="G147" s="1"/>
      <c r="H147" s="1"/>
      <c r="I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2"/>
    </row>
    <row r="148" spans="1:35" x14ac:dyDescent="0.25">
      <c r="A148" s="66"/>
      <c r="B148" s="1"/>
      <c r="C148" s="1"/>
      <c r="D148" s="1"/>
      <c r="E148" s="1"/>
      <c r="F148" s="1"/>
      <c r="G148" s="1"/>
      <c r="H148" s="1"/>
      <c r="I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2"/>
    </row>
    <row r="149" spans="1:35" x14ac:dyDescent="0.25">
      <c r="A149" s="66"/>
      <c r="B149" s="1"/>
      <c r="C149" s="1"/>
      <c r="D149" s="1"/>
      <c r="E149" s="1"/>
      <c r="F149" s="1"/>
      <c r="G149" s="1"/>
      <c r="H149" s="1"/>
      <c r="I149" s="1"/>
      <c r="J149" s="5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2"/>
    </row>
    <row r="150" spans="1:35" x14ac:dyDescent="0.25">
      <c r="A150" s="66"/>
      <c r="B150" s="1"/>
      <c r="C150" s="1"/>
      <c r="D150" s="1"/>
      <c r="E150" s="1"/>
      <c r="F150" s="1"/>
      <c r="G150" s="1"/>
      <c r="H150" s="1"/>
      <c r="I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2"/>
    </row>
    <row r="151" spans="1:35" x14ac:dyDescent="0.25">
      <c r="A151" s="66"/>
      <c r="B151" s="1"/>
      <c r="C151" s="1"/>
      <c r="D151" s="1"/>
      <c r="E151" s="1"/>
      <c r="F151" s="1"/>
      <c r="G151" s="1"/>
      <c r="H151" s="1"/>
      <c r="I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2"/>
    </row>
    <row r="152" spans="1:35" x14ac:dyDescent="0.25">
      <c r="A152" s="66"/>
      <c r="B152" s="1"/>
      <c r="C152" s="1"/>
      <c r="D152" s="1"/>
      <c r="E152" s="1"/>
      <c r="F152" s="1"/>
      <c r="G152" s="1"/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2"/>
    </row>
    <row r="153" spans="1:35" x14ac:dyDescent="0.25">
      <c r="A153" s="66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2"/>
    </row>
    <row r="154" spans="1:35" x14ac:dyDescent="0.25">
      <c r="A154" s="66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2"/>
    </row>
    <row r="155" spans="1:35" x14ac:dyDescent="0.25">
      <c r="A155" s="66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2"/>
    </row>
    <row r="156" spans="1:35" x14ac:dyDescent="0.25">
      <c r="A156" s="66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2"/>
    </row>
    <row r="157" spans="1:35" x14ac:dyDescent="0.25">
      <c r="A157" s="66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2"/>
    </row>
    <row r="158" spans="1:35" x14ac:dyDescent="0.25">
      <c r="A158" s="66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2"/>
    </row>
    <row r="159" spans="1:35" x14ac:dyDescent="0.25">
      <c r="A159" s="66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2"/>
    </row>
    <row r="160" spans="1:35" x14ac:dyDescent="0.25">
      <c r="A160" s="66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2"/>
    </row>
    <row r="161" spans="1:35" x14ac:dyDescent="0.25">
      <c r="A161" s="66"/>
      <c r="B161" s="1"/>
      <c r="C161" s="1"/>
      <c r="D161" s="1"/>
      <c r="E161" s="1"/>
      <c r="F161" s="1"/>
      <c r="G161" s="1"/>
      <c r="H161" s="1"/>
      <c r="I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2"/>
    </row>
    <row r="162" spans="1:35" x14ac:dyDescent="0.25">
      <c r="A162" s="66"/>
      <c r="B162" s="1"/>
      <c r="C162" s="1"/>
      <c r="D162" s="1"/>
      <c r="E162" s="1"/>
      <c r="F162" s="1"/>
      <c r="G162" s="1"/>
      <c r="H162" s="1"/>
      <c r="I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2"/>
    </row>
    <row r="163" spans="1:35" x14ac:dyDescent="0.25">
      <c r="A163" s="66"/>
      <c r="B163" s="1"/>
      <c r="C163" s="1"/>
      <c r="D163" s="1"/>
      <c r="E163" s="1"/>
      <c r="F163" s="1"/>
      <c r="G163" s="1"/>
      <c r="H163" s="1"/>
      <c r="I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2"/>
    </row>
    <row r="164" spans="1:35" x14ac:dyDescent="0.25">
      <c r="A164" s="66"/>
      <c r="B164" s="1"/>
      <c r="C164" s="1"/>
      <c r="D164" s="1"/>
      <c r="E164" s="1"/>
      <c r="F164" s="1"/>
      <c r="G164" s="1"/>
      <c r="H164" s="1"/>
      <c r="I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2"/>
    </row>
    <row r="165" spans="1:35" x14ac:dyDescent="0.25">
      <c r="A165" s="66"/>
      <c r="B165" s="1"/>
      <c r="C165" s="1"/>
      <c r="D165" s="1"/>
      <c r="E165" s="1"/>
      <c r="F165" s="1"/>
      <c r="G165" s="1"/>
      <c r="H165" s="1"/>
      <c r="I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2"/>
    </row>
    <row r="166" spans="1:35" x14ac:dyDescent="0.25">
      <c r="A166" s="66"/>
      <c r="B166" s="1"/>
      <c r="C166" s="1"/>
      <c r="D166" s="1"/>
      <c r="E166" s="1"/>
      <c r="F166" s="1"/>
      <c r="G166" s="1"/>
      <c r="H166" s="1"/>
      <c r="I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2"/>
    </row>
    <row r="167" spans="1:35" x14ac:dyDescent="0.25">
      <c r="A167" s="66"/>
      <c r="B167" s="1"/>
      <c r="C167" s="1"/>
      <c r="D167" s="1"/>
      <c r="E167" s="1"/>
      <c r="F167" s="1"/>
      <c r="G167" s="1"/>
      <c r="H167" s="1"/>
      <c r="I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2"/>
    </row>
    <row r="168" spans="1:35" x14ac:dyDescent="0.25">
      <c r="A168" s="66"/>
      <c r="B168" s="1"/>
      <c r="C168" s="1"/>
      <c r="D168" s="1"/>
      <c r="E168" s="1"/>
      <c r="F168" s="1"/>
      <c r="G168" s="1"/>
      <c r="H168" s="1"/>
      <c r="I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2"/>
    </row>
    <row r="169" spans="1:35" x14ac:dyDescent="0.25">
      <c r="A169" s="66"/>
      <c r="B169" s="1"/>
      <c r="C169" s="1"/>
      <c r="D169" s="1"/>
      <c r="E169" s="1"/>
      <c r="F169" s="1"/>
      <c r="G169" s="1"/>
      <c r="H169" s="1"/>
      <c r="I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2"/>
    </row>
    <row r="170" spans="1:35" x14ac:dyDescent="0.25">
      <c r="A170" s="66"/>
      <c r="B170" s="1"/>
      <c r="C170" s="1"/>
      <c r="D170" s="1"/>
      <c r="E170" s="1"/>
      <c r="F170" s="1"/>
      <c r="G170" s="1"/>
      <c r="H170" s="1"/>
      <c r="I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2"/>
    </row>
    <row r="171" spans="1:35" x14ac:dyDescent="0.25">
      <c r="A171" s="66"/>
      <c r="B171" s="1"/>
      <c r="C171" s="1"/>
      <c r="D171" s="1"/>
      <c r="E171" s="1"/>
      <c r="F171" s="1"/>
      <c r="G171" s="1"/>
      <c r="H171" s="1"/>
      <c r="I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2"/>
    </row>
    <row r="172" spans="1:35" x14ac:dyDescent="0.25">
      <c r="A172" s="66"/>
      <c r="B172" s="1"/>
      <c r="C172" s="1"/>
      <c r="D172" s="1"/>
      <c r="E172" s="1"/>
      <c r="F172" s="1"/>
      <c r="G172" s="1"/>
      <c r="H172" s="1"/>
      <c r="I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2"/>
    </row>
    <row r="173" spans="1:35" x14ac:dyDescent="0.25">
      <c r="A173" s="66"/>
      <c r="B173" s="1"/>
      <c r="C173" s="1"/>
      <c r="D173" s="1"/>
      <c r="E173" s="1"/>
      <c r="F173" s="1"/>
      <c r="G173" s="1"/>
      <c r="H173" s="1"/>
      <c r="I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2"/>
    </row>
    <row r="174" spans="1:35" x14ac:dyDescent="0.25">
      <c r="A174" s="66"/>
      <c r="B174" s="1"/>
      <c r="C174" s="1"/>
      <c r="D174" s="1"/>
      <c r="E174" s="1"/>
      <c r="F174" s="1"/>
      <c r="G174" s="1"/>
      <c r="H174" s="1"/>
      <c r="I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2"/>
    </row>
    <row r="175" spans="1:35" x14ac:dyDescent="0.25">
      <c r="A175" s="66"/>
      <c r="B175" s="1"/>
      <c r="C175" s="1"/>
      <c r="D175" s="1"/>
      <c r="E175" s="1"/>
      <c r="F175" s="1"/>
      <c r="G175" s="1"/>
      <c r="H175" s="1"/>
      <c r="I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2"/>
    </row>
    <row r="176" spans="1:35" x14ac:dyDescent="0.25">
      <c r="A176" s="66"/>
      <c r="B176" s="1"/>
      <c r="C176" s="1"/>
      <c r="D176" s="1"/>
      <c r="E176" s="1"/>
      <c r="F176" s="1"/>
      <c r="G176" s="1"/>
      <c r="H176" s="1"/>
      <c r="I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2"/>
    </row>
    <row r="177" spans="1:35" x14ac:dyDescent="0.25">
      <c r="A177" s="66"/>
      <c r="B177" s="1"/>
      <c r="C177" s="1"/>
      <c r="D177" s="1"/>
      <c r="E177" s="1"/>
      <c r="F177" s="1"/>
      <c r="G177" s="1"/>
      <c r="H177" s="1"/>
      <c r="I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2"/>
    </row>
    <row r="178" spans="1:35" x14ac:dyDescent="0.25">
      <c r="A178" s="66"/>
      <c r="B178" s="1"/>
      <c r="C178" s="1"/>
      <c r="D178" s="1"/>
      <c r="E178" s="1"/>
      <c r="F178" s="1"/>
      <c r="G178" s="1"/>
      <c r="H178" s="1"/>
      <c r="I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2"/>
    </row>
    <row r="179" spans="1:35" x14ac:dyDescent="0.25">
      <c r="A179" s="66"/>
      <c r="B179" s="1"/>
      <c r="C179" s="1"/>
      <c r="D179" s="1"/>
      <c r="E179" s="1"/>
      <c r="F179" s="1"/>
      <c r="G179" s="1"/>
      <c r="H179" s="1"/>
      <c r="I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2"/>
    </row>
    <row r="180" spans="1:35" x14ac:dyDescent="0.25">
      <c r="A180" s="66"/>
      <c r="B180" s="1"/>
      <c r="C180" s="1"/>
      <c r="D180" s="1"/>
      <c r="E180" s="1"/>
      <c r="F180" s="1"/>
      <c r="G180" s="1"/>
      <c r="H180" s="1"/>
      <c r="I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2"/>
    </row>
    <row r="181" spans="1:35" x14ac:dyDescent="0.25">
      <c r="A181" s="66"/>
      <c r="B181" s="1"/>
      <c r="C181" s="1"/>
      <c r="D181" s="1"/>
      <c r="E181" s="1"/>
      <c r="F181" s="1"/>
      <c r="G181" s="1"/>
      <c r="H181" s="1"/>
      <c r="I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2"/>
    </row>
    <row r="182" spans="1:35" x14ac:dyDescent="0.25">
      <c r="A182" s="66"/>
      <c r="B182" s="1"/>
      <c r="C182" s="1"/>
      <c r="D182" s="1"/>
      <c r="E182" s="1"/>
      <c r="F182" s="1"/>
      <c r="G182" s="1"/>
      <c r="H182" s="1"/>
      <c r="I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2"/>
    </row>
    <row r="183" spans="1:35" x14ac:dyDescent="0.25">
      <c r="A183" s="66"/>
      <c r="B183" s="1"/>
      <c r="C183" s="1"/>
      <c r="D183" s="1"/>
      <c r="E183" s="1"/>
      <c r="F183" s="1"/>
      <c r="G183" s="1"/>
      <c r="H183" s="1"/>
      <c r="I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2"/>
    </row>
    <row r="184" spans="1:35" x14ac:dyDescent="0.25">
      <c r="A184" s="66"/>
      <c r="B184" s="1"/>
      <c r="C184" s="1"/>
      <c r="D184" s="1"/>
      <c r="E184" s="1"/>
      <c r="F184" s="1"/>
      <c r="G184" s="1"/>
      <c r="H184" s="1"/>
      <c r="I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2"/>
    </row>
    <row r="185" spans="1:35" x14ac:dyDescent="0.25">
      <c r="A185" s="66"/>
      <c r="B185" s="1"/>
      <c r="C185" s="1"/>
      <c r="D185" s="1"/>
      <c r="E185" s="1"/>
      <c r="F185" s="1"/>
      <c r="G185" s="1"/>
      <c r="H185" s="1"/>
      <c r="I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2"/>
    </row>
    <row r="186" spans="1:35" x14ac:dyDescent="0.25">
      <c r="A186" s="66"/>
      <c r="B186" s="1"/>
      <c r="C186" s="1"/>
      <c r="D186" s="1"/>
      <c r="E186" s="1"/>
      <c r="F186" s="1"/>
      <c r="G186" s="1"/>
      <c r="H186" s="1"/>
      <c r="I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2"/>
    </row>
    <row r="187" spans="1:35" x14ac:dyDescent="0.25">
      <c r="A187" s="66"/>
      <c r="B187" s="1"/>
      <c r="C187" s="1"/>
      <c r="D187" s="1"/>
      <c r="E187" s="1"/>
      <c r="F187" s="1"/>
      <c r="G187" s="1"/>
      <c r="H187" s="1"/>
      <c r="I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2"/>
    </row>
    <row r="188" spans="1:35" x14ac:dyDescent="0.25">
      <c r="A188" s="66"/>
      <c r="B188" s="1"/>
      <c r="C188" s="1"/>
      <c r="D188" s="1"/>
      <c r="E188" s="1"/>
      <c r="F188" s="1"/>
      <c r="G188" s="1"/>
      <c r="H188" s="1"/>
      <c r="I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2"/>
    </row>
    <row r="189" spans="1:35" x14ac:dyDescent="0.25">
      <c r="A189" s="66"/>
      <c r="B189" s="1"/>
      <c r="C189" s="1"/>
      <c r="D189" s="1"/>
      <c r="E189" s="1"/>
      <c r="F189" s="1"/>
      <c r="G189" s="1"/>
      <c r="H189" s="1"/>
      <c r="I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2"/>
    </row>
    <row r="190" spans="1:35" x14ac:dyDescent="0.25">
      <c r="A190" s="66"/>
      <c r="B190" s="1"/>
      <c r="C190" s="1"/>
      <c r="D190" s="1"/>
      <c r="E190" s="1"/>
      <c r="F190" s="1"/>
      <c r="G190" s="1"/>
      <c r="H190" s="1"/>
      <c r="I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2"/>
    </row>
    <row r="191" spans="1:35" x14ac:dyDescent="0.25">
      <c r="A191" s="66"/>
      <c r="B191" s="1"/>
      <c r="C191" s="1"/>
      <c r="D191" s="1"/>
      <c r="E191" s="1"/>
      <c r="F191" s="1"/>
      <c r="G191" s="1"/>
      <c r="H191" s="1"/>
      <c r="I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2"/>
    </row>
    <row r="192" spans="1:35" x14ac:dyDescent="0.25">
      <c r="A192" s="66"/>
      <c r="B192" s="1"/>
      <c r="C192" s="1"/>
      <c r="D192" s="1"/>
      <c r="E192" s="1"/>
      <c r="F192" s="1"/>
      <c r="G192" s="1"/>
      <c r="H192" s="1"/>
      <c r="I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2"/>
    </row>
    <row r="193" spans="1:35" x14ac:dyDescent="0.25">
      <c r="A193" s="66"/>
      <c r="B193" s="1"/>
      <c r="C193" s="1"/>
      <c r="D193" s="1"/>
      <c r="E193" s="1"/>
      <c r="F193" s="1"/>
      <c r="G193" s="1"/>
      <c r="H193" s="1"/>
      <c r="I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2"/>
    </row>
    <row r="194" spans="1:35" x14ac:dyDescent="0.25">
      <c r="A194" s="66"/>
      <c r="B194" s="1"/>
      <c r="C194" s="1"/>
      <c r="D194" s="1"/>
      <c r="E194" s="1"/>
      <c r="F194" s="1"/>
      <c r="G194" s="1"/>
      <c r="H194" s="1"/>
      <c r="I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2"/>
    </row>
    <row r="195" spans="1:35" x14ac:dyDescent="0.25">
      <c r="A195" s="66"/>
      <c r="B195" s="1"/>
      <c r="C195" s="1"/>
      <c r="D195" s="1"/>
      <c r="E195" s="1"/>
      <c r="F195" s="1"/>
      <c r="G195" s="1"/>
      <c r="H195" s="1"/>
      <c r="I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2"/>
    </row>
    <row r="196" spans="1:35" x14ac:dyDescent="0.25">
      <c r="A196" s="66"/>
      <c r="B196" s="1"/>
      <c r="C196" s="1"/>
      <c r="D196" s="1"/>
      <c r="E196" s="1"/>
      <c r="F196" s="1"/>
      <c r="G196" s="1"/>
      <c r="H196" s="1"/>
      <c r="I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2"/>
    </row>
    <row r="197" spans="1:35" x14ac:dyDescent="0.25">
      <c r="A197" s="66"/>
      <c r="B197" s="1"/>
      <c r="C197" s="1"/>
      <c r="D197" s="1"/>
      <c r="E197" s="1"/>
      <c r="F197" s="1"/>
      <c r="G197" s="1"/>
      <c r="H197" s="1"/>
      <c r="I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2"/>
    </row>
    <row r="198" spans="1:35" x14ac:dyDescent="0.25">
      <c r="A198" s="66"/>
      <c r="B198" s="1"/>
      <c r="C198" s="1"/>
      <c r="D198" s="1"/>
      <c r="E198" s="1"/>
      <c r="F198" s="1"/>
      <c r="G198" s="1"/>
      <c r="H198" s="1"/>
      <c r="I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2"/>
    </row>
    <row r="199" spans="1:35" x14ac:dyDescent="0.25">
      <c r="A199" s="66"/>
      <c r="B199" s="1"/>
      <c r="C199" s="1"/>
      <c r="D199" s="1"/>
      <c r="E199" s="1"/>
      <c r="F199" s="1"/>
      <c r="G199" s="1"/>
      <c r="H199" s="1"/>
      <c r="I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2"/>
    </row>
    <row r="200" spans="1:35" x14ac:dyDescent="0.25">
      <c r="A200" s="66"/>
      <c r="B200" s="1"/>
      <c r="C200" s="1"/>
      <c r="D200" s="1"/>
      <c r="E200" s="1"/>
      <c r="F200" s="1"/>
      <c r="G200" s="1"/>
      <c r="H200" s="1"/>
      <c r="I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2"/>
    </row>
    <row r="201" spans="1:35" x14ac:dyDescent="0.25">
      <c r="A201" s="66"/>
      <c r="B201" s="1"/>
      <c r="C201" s="1"/>
      <c r="D201" s="1"/>
      <c r="E201" s="1"/>
      <c r="F201" s="1"/>
      <c r="G201" s="1"/>
      <c r="H201" s="1"/>
      <c r="I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2"/>
    </row>
    <row r="202" spans="1:35" x14ac:dyDescent="0.25">
      <c r="A202" s="66"/>
      <c r="B202" s="1"/>
      <c r="C202" s="1"/>
      <c r="D202" s="1"/>
      <c r="E202" s="1"/>
      <c r="F202" s="1"/>
      <c r="G202" s="1"/>
      <c r="H202" s="1"/>
      <c r="I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2"/>
    </row>
    <row r="203" spans="1:35" x14ac:dyDescent="0.25">
      <c r="A203" s="66"/>
      <c r="B203" s="1"/>
      <c r="C203" s="1"/>
      <c r="D203" s="1"/>
      <c r="E203" s="1"/>
      <c r="F203" s="1"/>
      <c r="G203" s="1"/>
      <c r="H203" s="1"/>
      <c r="I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2"/>
    </row>
    <row r="204" spans="1:35" x14ac:dyDescent="0.25">
      <c r="A204" s="66"/>
      <c r="B204" s="1"/>
      <c r="C204" s="1"/>
      <c r="D204" s="1"/>
      <c r="E204" s="1"/>
      <c r="F204" s="1"/>
      <c r="G204" s="1"/>
      <c r="H204" s="1"/>
      <c r="I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2"/>
    </row>
    <row r="205" spans="1:35" x14ac:dyDescent="0.25">
      <c r="A205" s="66"/>
      <c r="B205" s="1"/>
      <c r="C205" s="1"/>
      <c r="D205" s="1"/>
      <c r="E205" s="1"/>
      <c r="F205" s="1"/>
      <c r="G205" s="1"/>
      <c r="H205" s="1"/>
      <c r="I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2"/>
    </row>
    <row r="206" spans="1:35" x14ac:dyDescent="0.25">
      <c r="A206" s="66"/>
      <c r="B206" s="1"/>
      <c r="C206" s="1"/>
      <c r="D206" s="1"/>
      <c r="E206" s="1"/>
      <c r="F206" s="1"/>
      <c r="G206" s="1"/>
      <c r="H206" s="1"/>
      <c r="I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2"/>
    </row>
    <row r="207" spans="1:35" x14ac:dyDescent="0.25">
      <c r="A207" s="66"/>
      <c r="B207" s="1"/>
      <c r="C207" s="1"/>
      <c r="D207" s="1"/>
      <c r="E207" s="1"/>
      <c r="F207" s="1"/>
      <c r="G207" s="1"/>
      <c r="H207" s="1"/>
      <c r="I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2"/>
    </row>
    <row r="208" spans="1:35" x14ac:dyDescent="0.25">
      <c r="A208" s="66"/>
      <c r="B208" s="1"/>
      <c r="C208" s="1"/>
      <c r="D208" s="1"/>
      <c r="E208" s="1"/>
      <c r="F208" s="1"/>
      <c r="G208" s="1"/>
      <c r="H208" s="1"/>
      <c r="I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2"/>
    </row>
    <row r="209" spans="1:35" x14ac:dyDescent="0.25">
      <c r="A209" s="66"/>
      <c r="B209" s="1"/>
      <c r="C209" s="1"/>
      <c r="D209" s="1"/>
      <c r="E209" s="1"/>
      <c r="F209" s="1"/>
      <c r="G209" s="1"/>
      <c r="H209" s="1"/>
      <c r="I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2"/>
    </row>
    <row r="210" spans="1:35" x14ac:dyDescent="0.25">
      <c r="A210" s="66"/>
      <c r="B210" s="1"/>
      <c r="C210" s="1"/>
      <c r="D210" s="1"/>
      <c r="E210" s="1"/>
      <c r="F210" s="1"/>
      <c r="G210" s="1"/>
      <c r="H210" s="1"/>
      <c r="I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2"/>
    </row>
    <row r="211" spans="1:35" x14ac:dyDescent="0.25">
      <c r="A211" s="66"/>
      <c r="B211" s="1"/>
      <c r="C211" s="1"/>
      <c r="D211" s="1"/>
      <c r="E211" s="1"/>
      <c r="F211" s="1"/>
      <c r="G211" s="1"/>
      <c r="H211" s="1"/>
      <c r="I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2"/>
    </row>
    <row r="212" spans="1:35" x14ac:dyDescent="0.25">
      <c r="A212" s="66"/>
      <c r="B212" s="1"/>
      <c r="C212" s="1"/>
      <c r="D212" s="1"/>
      <c r="E212" s="1"/>
      <c r="F212" s="1"/>
      <c r="G212" s="1"/>
      <c r="H212" s="1"/>
      <c r="I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2"/>
    </row>
    <row r="213" spans="1:35" x14ac:dyDescent="0.25">
      <c r="A213" s="66"/>
      <c r="B213" s="1"/>
      <c r="C213" s="1"/>
      <c r="D213" s="1"/>
      <c r="E213" s="1"/>
      <c r="F213" s="1"/>
      <c r="G213" s="1"/>
      <c r="H213" s="1"/>
      <c r="I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2"/>
    </row>
    <row r="214" spans="1:35" x14ac:dyDescent="0.25">
      <c r="A214" s="66"/>
      <c r="B214" s="1"/>
      <c r="C214" s="1"/>
      <c r="D214" s="1"/>
      <c r="E214" s="1"/>
      <c r="F214" s="1"/>
      <c r="G214" s="1"/>
      <c r="H214" s="1"/>
      <c r="I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2"/>
    </row>
    <row r="215" spans="1:35" x14ac:dyDescent="0.25">
      <c r="A215" s="66"/>
      <c r="B215" s="1"/>
      <c r="C215" s="1"/>
      <c r="D215" s="1"/>
      <c r="E215" s="1"/>
      <c r="F215" s="1"/>
      <c r="G215" s="1"/>
      <c r="H215" s="1"/>
      <c r="I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2"/>
    </row>
    <row r="216" spans="1:35" x14ac:dyDescent="0.25">
      <c r="A216" s="66"/>
      <c r="B216" s="1"/>
      <c r="C216" s="1"/>
      <c r="D216" s="1"/>
      <c r="E216" s="1"/>
      <c r="F216" s="1"/>
      <c r="G216" s="1"/>
      <c r="H216" s="1"/>
      <c r="I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2"/>
    </row>
    <row r="217" spans="1:35" x14ac:dyDescent="0.25">
      <c r="A217" s="66"/>
      <c r="B217" s="1"/>
      <c r="C217" s="1"/>
      <c r="D217" s="1"/>
      <c r="E217" s="1"/>
      <c r="F217" s="1"/>
      <c r="G217" s="1"/>
      <c r="H217" s="1"/>
      <c r="I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2"/>
    </row>
    <row r="218" spans="1:35" x14ac:dyDescent="0.25">
      <c r="A218" s="66"/>
      <c r="B218" s="1"/>
      <c r="C218" s="1"/>
      <c r="D218" s="1"/>
      <c r="E218" s="1"/>
      <c r="F218" s="1"/>
      <c r="G218" s="1"/>
      <c r="H218" s="1"/>
      <c r="I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2"/>
    </row>
    <row r="219" spans="1:35" x14ac:dyDescent="0.25">
      <c r="A219" s="66"/>
      <c r="B219" s="1"/>
      <c r="C219" s="1"/>
      <c r="D219" s="1"/>
      <c r="E219" s="1"/>
      <c r="F219" s="1"/>
      <c r="G219" s="1"/>
      <c r="H219" s="1"/>
      <c r="I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2"/>
    </row>
    <row r="220" spans="1:35" x14ac:dyDescent="0.25">
      <c r="A220" s="66"/>
      <c r="B220" s="1"/>
      <c r="C220" s="1"/>
      <c r="D220" s="1"/>
      <c r="E220" s="1"/>
      <c r="F220" s="1"/>
      <c r="G220" s="1"/>
      <c r="H220" s="1"/>
      <c r="I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2"/>
    </row>
    <row r="221" spans="1:35" x14ac:dyDescent="0.25">
      <c r="A221" s="66"/>
      <c r="B221" s="1"/>
      <c r="C221" s="1"/>
      <c r="D221" s="1"/>
      <c r="E221" s="1"/>
      <c r="F221" s="1"/>
      <c r="G221" s="1"/>
      <c r="H221" s="1"/>
      <c r="I221" s="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</row>
    <row r="222" spans="1:35" x14ac:dyDescent="0.25">
      <c r="A222" s="66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35" x14ac:dyDescent="0.25">
      <c r="A223" s="66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35" x14ac:dyDescent="0.25">
      <c r="A224" s="66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x14ac:dyDescent="0.25">
      <c r="A225" s="66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x14ac:dyDescent="0.25">
      <c r="A226" s="66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x14ac:dyDescent="0.25">
      <c r="A227" s="66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x14ac:dyDescent="0.25">
      <c r="A228" s="66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x14ac:dyDescent="0.25">
      <c r="A229" s="66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x14ac:dyDescent="0.25">
      <c r="A230" s="66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x14ac:dyDescent="0.25">
      <c r="A231" s="66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x14ac:dyDescent="0.25">
      <c r="A232" s="66"/>
      <c r="B232" s="1"/>
      <c r="C232" s="1"/>
      <c r="D232" s="1"/>
      <c r="E232" s="1"/>
      <c r="F232" s="1"/>
      <c r="G232" s="1"/>
      <c r="H232" s="1"/>
      <c r="I232" s="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x14ac:dyDescent="0.25">
      <c r="A233" s="66"/>
      <c r="B233" s="1"/>
      <c r="C233" s="1"/>
      <c r="D233" s="1"/>
      <c r="E233" s="1"/>
      <c r="F233" s="1"/>
      <c r="G233" s="1"/>
      <c r="H233" s="1"/>
      <c r="I233" s="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x14ac:dyDescent="0.25">
      <c r="A234" s="66"/>
      <c r="B234" s="1"/>
      <c r="C234" s="1"/>
      <c r="D234" s="1"/>
      <c r="E234" s="1"/>
      <c r="F234" s="1"/>
      <c r="G234" s="1"/>
      <c r="H234" s="1"/>
      <c r="I234" s="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x14ac:dyDescent="0.25">
      <c r="A235" s="66"/>
      <c r="B235" s="1"/>
      <c r="C235" s="1"/>
      <c r="D235" s="1"/>
      <c r="E235" s="1"/>
      <c r="F235" s="1"/>
      <c r="G235" s="1"/>
      <c r="H235" s="1"/>
      <c r="I235" s="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x14ac:dyDescent="0.25">
      <c r="A236" s="66"/>
      <c r="B236" s="1"/>
      <c r="C236" s="1"/>
      <c r="D236" s="1"/>
      <c r="E236" s="1"/>
      <c r="F236" s="1"/>
      <c r="G236" s="1"/>
      <c r="H236" s="1"/>
      <c r="I236" s="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x14ac:dyDescent="0.25">
      <c r="A237" s="66"/>
      <c r="B237" s="1"/>
      <c r="C237" s="1"/>
      <c r="D237" s="1"/>
      <c r="E237" s="1"/>
      <c r="F237" s="1"/>
      <c r="G237" s="1"/>
      <c r="H237" s="1"/>
      <c r="I237" s="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x14ac:dyDescent="0.25">
      <c r="A238" s="66"/>
      <c r="B238" s="1"/>
      <c r="C238" s="1"/>
      <c r="D238" s="1"/>
      <c r="E238" s="1"/>
      <c r="F238" s="1"/>
      <c r="G238" s="1"/>
      <c r="H238" s="1"/>
      <c r="I238" s="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x14ac:dyDescent="0.25">
      <c r="A239" s="66"/>
      <c r="B239" s="1"/>
      <c r="C239" s="1"/>
      <c r="D239" s="1"/>
      <c r="E239" s="1"/>
      <c r="F239" s="1"/>
      <c r="G239" s="1"/>
      <c r="H239" s="1"/>
      <c r="I239" s="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x14ac:dyDescent="0.25">
      <c r="A240" s="66"/>
      <c r="B240" s="1"/>
      <c r="C240" s="1"/>
      <c r="D240" s="1"/>
      <c r="E240" s="1"/>
      <c r="F240" s="1"/>
      <c r="G240" s="1"/>
      <c r="H240" s="1"/>
      <c r="I240" s="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x14ac:dyDescent="0.25">
      <c r="A241" s="66"/>
      <c r="B241" s="1"/>
      <c r="C241" s="1"/>
      <c r="D241" s="1"/>
      <c r="E241" s="1"/>
      <c r="F241" s="1"/>
      <c r="G241" s="1"/>
      <c r="H241" s="1"/>
      <c r="I241" s="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x14ac:dyDescent="0.25">
      <c r="A242" s="66"/>
      <c r="B242" s="1"/>
      <c r="C242" s="1"/>
      <c r="D242" s="1"/>
      <c r="E242" s="1"/>
      <c r="F242" s="1"/>
      <c r="G242" s="1"/>
      <c r="H242" s="1"/>
      <c r="I242" s="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x14ac:dyDescent="0.25">
      <c r="A243" s="66"/>
      <c r="B243" s="1"/>
      <c r="C243" s="1"/>
      <c r="D243" s="1"/>
      <c r="E243" s="1"/>
      <c r="F243" s="1"/>
      <c r="G243" s="1"/>
      <c r="H243" s="1"/>
      <c r="I243" s="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x14ac:dyDescent="0.25">
      <c r="A244" s="66"/>
      <c r="B244" s="1"/>
      <c r="C244" s="1"/>
      <c r="D244" s="1"/>
      <c r="E244" s="1"/>
      <c r="F244" s="1"/>
      <c r="G244" s="1"/>
      <c r="H244" s="1"/>
      <c r="I244" s="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x14ac:dyDescent="0.25">
      <c r="A245" s="66"/>
      <c r="B245" s="1"/>
      <c r="C245" s="1"/>
      <c r="D245" s="1"/>
      <c r="E245" s="1"/>
      <c r="F245" s="1"/>
      <c r="G245" s="1"/>
      <c r="H245" s="1"/>
      <c r="I245" s="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x14ac:dyDescent="0.25">
      <c r="A246" s="66"/>
      <c r="B246" s="1"/>
      <c r="C246" s="1"/>
      <c r="D246" s="1"/>
      <c r="E246" s="1"/>
      <c r="F246" s="1"/>
      <c r="G246" s="1"/>
      <c r="H246" s="1"/>
      <c r="I246" s="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x14ac:dyDescent="0.25">
      <c r="A247" s="66"/>
      <c r="B247" s="1"/>
      <c r="C247" s="1"/>
      <c r="D247" s="1"/>
      <c r="E247" s="1"/>
      <c r="F247" s="1"/>
      <c r="G247" s="1"/>
      <c r="H247" s="1"/>
      <c r="I247" s="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x14ac:dyDescent="0.25">
      <c r="A248" s="66"/>
      <c r="B248" s="1"/>
      <c r="C248" s="1"/>
      <c r="D248" s="1"/>
      <c r="E248" s="1"/>
      <c r="F248" s="1"/>
      <c r="G248" s="1"/>
      <c r="H248" s="1"/>
      <c r="I248" s="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x14ac:dyDescent="0.25">
      <c r="A249" s="66"/>
      <c r="B249" s="1"/>
      <c r="C249" s="1"/>
      <c r="D249" s="1"/>
      <c r="E249" s="1"/>
      <c r="F249" s="1"/>
      <c r="G249" s="1"/>
      <c r="H249" s="1"/>
      <c r="I249" s="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x14ac:dyDescent="0.25">
      <c r="A250" s="66"/>
      <c r="B250" s="1"/>
      <c r="C250" s="1"/>
      <c r="D250" s="1"/>
      <c r="E250" s="1"/>
      <c r="F250" s="1"/>
      <c r="G250" s="1"/>
      <c r="H250" s="1"/>
      <c r="I250" s="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x14ac:dyDescent="0.25">
      <c r="A251" s="66"/>
      <c r="B251" s="1"/>
      <c r="C251" s="1"/>
      <c r="D251" s="1"/>
      <c r="E251" s="1"/>
      <c r="F251" s="1"/>
      <c r="G251" s="1"/>
      <c r="H251" s="1"/>
      <c r="I251" s="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x14ac:dyDescent="0.25">
      <c r="A252" s="66"/>
      <c r="B252" s="1"/>
      <c r="C252" s="1"/>
      <c r="D252" s="1"/>
      <c r="E252" s="1"/>
      <c r="F252" s="1"/>
      <c r="G252" s="1"/>
      <c r="H252" s="1"/>
      <c r="I252" s="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x14ac:dyDescent="0.25">
      <c r="A253" s="66"/>
      <c r="B253" s="1"/>
      <c r="C253" s="1"/>
      <c r="D253" s="1"/>
      <c r="E253" s="1"/>
      <c r="F253" s="1"/>
      <c r="G253" s="1"/>
      <c r="H253" s="1"/>
      <c r="I253" s="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x14ac:dyDescent="0.25">
      <c r="A254" s="66"/>
      <c r="B254" s="1"/>
      <c r="C254" s="1"/>
      <c r="D254" s="1"/>
      <c r="E254" s="1"/>
      <c r="F254" s="1"/>
      <c r="G254" s="1"/>
      <c r="H254" s="1"/>
      <c r="I254" s="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x14ac:dyDescent="0.25">
      <c r="A255" s="66"/>
      <c r="B255" s="1"/>
      <c r="C255" s="1"/>
      <c r="D255" s="1"/>
      <c r="E255" s="1"/>
      <c r="F255" s="1"/>
      <c r="G255" s="1"/>
      <c r="H255" s="1"/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x14ac:dyDescent="0.25">
      <c r="A256" s="66"/>
      <c r="B256" s="1"/>
      <c r="C256" s="1"/>
      <c r="D256" s="1"/>
      <c r="E256" s="1"/>
      <c r="F256" s="1"/>
      <c r="G256" s="1"/>
      <c r="H256" s="1"/>
      <c r="I256" s="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x14ac:dyDescent="0.25">
      <c r="A257" s="66"/>
      <c r="B257" s="1"/>
      <c r="C257" s="1"/>
      <c r="D257" s="1"/>
      <c r="E257" s="1"/>
      <c r="F257" s="1"/>
      <c r="G257" s="1"/>
      <c r="H257" s="1"/>
      <c r="I257" s="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x14ac:dyDescent="0.25">
      <c r="A258" s="66"/>
      <c r="B258" s="1"/>
      <c r="C258" s="1"/>
      <c r="D258" s="1"/>
      <c r="E258" s="1"/>
      <c r="F258" s="1"/>
      <c r="G258" s="1"/>
      <c r="H258" s="1"/>
      <c r="I258" s="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x14ac:dyDescent="0.25">
      <c r="A259" s="66"/>
      <c r="B259" s="1"/>
      <c r="C259" s="1"/>
      <c r="D259" s="1"/>
      <c r="E259" s="1"/>
      <c r="F259" s="1"/>
      <c r="G259" s="1"/>
      <c r="H259" s="1"/>
      <c r="I259" s="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x14ac:dyDescent="0.25">
      <c r="A260" s="66"/>
      <c r="B260" s="1"/>
      <c r="C260" s="1"/>
      <c r="D260" s="1"/>
      <c r="E260" s="1"/>
      <c r="F260" s="1"/>
      <c r="G260" s="1"/>
      <c r="H260" s="1"/>
      <c r="I260" s="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x14ac:dyDescent="0.25">
      <c r="A261" s="66"/>
      <c r="B261" s="1"/>
      <c r="C261" s="1"/>
      <c r="D261" s="1"/>
      <c r="E261" s="1"/>
      <c r="F261" s="1"/>
      <c r="G261" s="1"/>
      <c r="H261" s="1"/>
      <c r="I261" s="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x14ac:dyDescent="0.25">
      <c r="A262" s="66"/>
      <c r="B262" s="1"/>
      <c r="C262" s="1"/>
      <c r="D262" s="1"/>
      <c r="E262" s="1"/>
      <c r="F262" s="1"/>
      <c r="G262" s="1"/>
      <c r="H262" s="1"/>
      <c r="I262" s="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x14ac:dyDescent="0.25">
      <c r="A263" s="66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x14ac:dyDescent="0.25">
      <c r="A264" s="66"/>
      <c r="B264" s="1"/>
      <c r="C264" s="1"/>
      <c r="D264" s="1"/>
      <c r="E264" s="1"/>
      <c r="F264" s="1"/>
      <c r="G264" s="1"/>
      <c r="H264" s="1"/>
      <c r="I264" s="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x14ac:dyDescent="0.25">
      <c r="A265" s="66"/>
      <c r="B265" s="1"/>
      <c r="C265" s="1"/>
      <c r="D265" s="1"/>
      <c r="E265" s="1"/>
      <c r="F265" s="1"/>
      <c r="G265" s="1"/>
      <c r="H265" s="1"/>
      <c r="I265" s="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x14ac:dyDescent="0.25">
      <c r="A266" s="66"/>
      <c r="B266" s="1"/>
      <c r="C266" s="1"/>
      <c r="D266" s="1"/>
      <c r="E266" s="1"/>
      <c r="F266" s="1"/>
      <c r="G266" s="1"/>
      <c r="H266" s="1"/>
      <c r="I266" s="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x14ac:dyDescent="0.25">
      <c r="A267" s="66"/>
      <c r="B267" s="1"/>
      <c r="C267" s="1"/>
      <c r="D267" s="1"/>
      <c r="E267" s="1"/>
      <c r="F267" s="1"/>
      <c r="G267" s="1"/>
      <c r="H267" s="1"/>
      <c r="I267" s="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x14ac:dyDescent="0.25">
      <c r="A268" s="66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x14ac:dyDescent="0.25">
      <c r="A269" s="66"/>
      <c r="B269" s="1"/>
      <c r="C269" s="1"/>
      <c r="D269" s="1"/>
      <c r="E269" s="1"/>
      <c r="F269" s="1"/>
      <c r="G269" s="1"/>
      <c r="H269" s="1"/>
      <c r="I269" s="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x14ac:dyDescent="0.25">
      <c r="A270" s="66"/>
      <c r="B270" s="1"/>
      <c r="C270" s="1"/>
      <c r="D270" s="1"/>
      <c r="E270" s="1"/>
      <c r="F270" s="1"/>
      <c r="G270" s="1"/>
      <c r="H270" s="1"/>
      <c r="I270" s="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x14ac:dyDescent="0.25">
      <c r="A271" s="66"/>
      <c r="B271" s="1"/>
      <c r="C271" s="1"/>
      <c r="D271" s="1"/>
      <c r="E271" s="1"/>
      <c r="F271" s="1"/>
      <c r="G271" s="1"/>
      <c r="H271" s="1"/>
      <c r="I271" s="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x14ac:dyDescent="0.25">
      <c r="A272" s="66"/>
      <c r="B272" s="1"/>
      <c r="C272" s="1"/>
      <c r="D272" s="1"/>
      <c r="E272" s="1"/>
      <c r="F272" s="1"/>
      <c r="G272" s="1"/>
      <c r="H272" s="1"/>
      <c r="I272" s="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x14ac:dyDescent="0.25">
      <c r="A273" s="66"/>
      <c r="B273" s="1"/>
      <c r="C273" s="1"/>
      <c r="D273" s="1"/>
      <c r="E273" s="1"/>
      <c r="F273" s="1"/>
      <c r="G273" s="1"/>
      <c r="H273" s="1"/>
      <c r="I273" s="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x14ac:dyDescent="0.25">
      <c r="A274" s="66"/>
      <c r="B274" s="1"/>
      <c r="C274" s="1"/>
      <c r="D274" s="1"/>
      <c r="E274" s="1"/>
      <c r="F274" s="1"/>
      <c r="G274" s="1"/>
      <c r="H274" s="1"/>
      <c r="I274" s="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x14ac:dyDescent="0.25">
      <c r="A275" s="66"/>
      <c r="B275" s="1"/>
      <c r="C275" s="1"/>
      <c r="D275" s="1"/>
      <c r="E275" s="1"/>
      <c r="F275" s="1"/>
      <c r="G275" s="1"/>
      <c r="H275" s="1"/>
      <c r="I275" s="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x14ac:dyDescent="0.25">
      <c r="A276" s="66"/>
      <c r="B276" s="1"/>
      <c r="C276" s="1"/>
      <c r="D276" s="1"/>
      <c r="E276" s="1"/>
      <c r="F276" s="1"/>
      <c r="G276" s="1"/>
      <c r="H276" s="1"/>
      <c r="I276" s="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x14ac:dyDescent="0.25">
      <c r="A277" s="66"/>
      <c r="B277" s="1"/>
      <c r="C277" s="1"/>
      <c r="D277" s="1"/>
      <c r="E277" s="1"/>
      <c r="F277" s="1"/>
      <c r="G277" s="1"/>
      <c r="H277" s="1"/>
      <c r="I277" s="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x14ac:dyDescent="0.25">
      <c r="A278" s="66"/>
      <c r="B278" s="1"/>
      <c r="C278" s="1"/>
      <c r="D278" s="1"/>
      <c r="E278" s="1"/>
      <c r="F278" s="1"/>
      <c r="G278" s="1"/>
      <c r="H278" s="1"/>
      <c r="I278" s="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x14ac:dyDescent="0.25">
      <c r="A279" s="66"/>
      <c r="B279" s="1"/>
      <c r="C279" s="1"/>
      <c r="D279" s="1"/>
      <c r="E279" s="1"/>
      <c r="F279" s="1"/>
      <c r="G279" s="1"/>
      <c r="H279" s="1"/>
      <c r="I279" s="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x14ac:dyDescent="0.25">
      <c r="A280" s="66"/>
      <c r="B280" s="1"/>
      <c r="C280" s="1"/>
      <c r="D280" s="1"/>
      <c r="E280" s="1"/>
      <c r="F280" s="1"/>
      <c r="G280" s="1"/>
      <c r="H280" s="1"/>
      <c r="I280" s="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x14ac:dyDescent="0.25">
      <c r="A281" s="66"/>
      <c r="B281" s="1"/>
      <c r="C281" s="1"/>
      <c r="D281" s="1"/>
      <c r="E281" s="1"/>
      <c r="F281" s="1"/>
      <c r="G281" s="1"/>
      <c r="H281" s="1"/>
      <c r="I281" s="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x14ac:dyDescent="0.25">
      <c r="A282" s="66"/>
      <c r="B282" s="1"/>
      <c r="C282" s="1"/>
      <c r="D282" s="1"/>
      <c r="E282" s="1"/>
      <c r="F282" s="1"/>
      <c r="G282" s="1"/>
      <c r="H282" s="1"/>
      <c r="I282" s="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x14ac:dyDescent="0.25">
      <c r="A283" s="66"/>
      <c r="B283" s="1"/>
      <c r="C283" s="1"/>
      <c r="D283" s="1"/>
      <c r="E283" s="1"/>
      <c r="F283" s="1"/>
      <c r="G283" s="1"/>
      <c r="H283" s="1"/>
      <c r="I283" s="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x14ac:dyDescent="0.25">
      <c r="A284" s="66"/>
      <c r="B284" s="1"/>
      <c r="C284" s="1"/>
      <c r="D284" s="1"/>
      <c r="E284" s="1"/>
      <c r="F284" s="1"/>
      <c r="G284" s="1"/>
      <c r="H284" s="1"/>
      <c r="I284" s="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x14ac:dyDescent="0.25">
      <c r="A285" s="66"/>
      <c r="B285" s="1"/>
      <c r="C285" s="1"/>
      <c r="D285" s="1"/>
      <c r="E285" s="1"/>
      <c r="F285" s="1"/>
      <c r="G285" s="1"/>
      <c r="H285" s="1"/>
      <c r="I285" s="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x14ac:dyDescent="0.25">
      <c r="A286" s="66"/>
      <c r="B286" s="1"/>
      <c r="C286" s="1"/>
      <c r="D286" s="1"/>
      <c r="E286" s="1"/>
      <c r="F286" s="1"/>
      <c r="G286" s="1"/>
      <c r="H286" s="1"/>
      <c r="I286" s="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x14ac:dyDescent="0.25">
      <c r="A287" s="66"/>
      <c r="B287" s="1"/>
      <c r="C287" s="1"/>
      <c r="D287" s="1"/>
      <c r="E287" s="1"/>
      <c r="F287" s="1"/>
      <c r="G287" s="1"/>
      <c r="H287" s="1"/>
      <c r="I287" s="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x14ac:dyDescent="0.25">
      <c r="A288" s="66"/>
      <c r="B288" s="1"/>
      <c r="C288" s="1"/>
      <c r="D288" s="1"/>
      <c r="E288" s="1"/>
      <c r="F288" s="1"/>
      <c r="G288" s="1"/>
      <c r="H288" s="1"/>
      <c r="I288" s="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x14ac:dyDescent="0.25">
      <c r="A289" s="66"/>
      <c r="B289" s="1"/>
      <c r="C289" s="1"/>
      <c r="D289" s="1"/>
      <c r="E289" s="1"/>
      <c r="F289" s="1"/>
      <c r="G289" s="1"/>
      <c r="H289" s="1"/>
      <c r="I289" s="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x14ac:dyDescent="0.25">
      <c r="A290" s="66"/>
      <c r="B290" s="1"/>
      <c r="C290" s="1"/>
      <c r="D290" s="1"/>
      <c r="E290" s="1"/>
      <c r="F290" s="1"/>
      <c r="G290" s="1"/>
      <c r="H290" s="1"/>
      <c r="I290" s="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x14ac:dyDescent="0.25">
      <c r="A291" s="66"/>
      <c r="B291" s="1"/>
      <c r="C291" s="1"/>
      <c r="D291" s="1"/>
      <c r="E291" s="1"/>
      <c r="F291" s="1"/>
      <c r="G291" s="1"/>
      <c r="H291" s="1"/>
      <c r="I291" s="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x14ac:dyDescent="0.25">
      <c r="A292" s="66"/>
      <c r="B292" s="1"/>
      <c r="C292" s="1"/>
      <c r="D292" s="1"/>
      <c r="E292" s="1"/>
      <c r="F292" s="1"/>
      <c r="G292" s="1"/>
      <c r="H292" s="1"/>
      <c r="I292" s="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x14ac:dyDescent="0.25">
      <c r="A293" s="66"/>
      <c r="B293" s="1"/>
      <c r="C293" s="1"/>
      <c r="D293" s="1"/>
      <c r="E293" s="1"/>
      <c r="F293" s="1"/>
      <c r="G293" s="1"/>
      <c r="H293" s="1"/>
      <c r="I293" s="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x14ac:dyDescent="0.25">
      <c r="A294" s="66"/>
      <c r="B294" s="1"/>
      <c r="C294" s="1"/>
      <c r="D294" s="1"/>
      <c r="E294" s="1"/>
      <c r="F294" s="1"/>
      <c r="G294" s="1"/>
      <c r="H294" s="1"/>
      <c r="I294" s="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x14ac:dyDescent="0.25">
      <c r="A295" s="66"/>
      <c r="B295" s="1"/>
      <c r="C295" s="1"/>
      <c r="D295" s="1"/>
      <c r="E295" s="1"/>
      <c r="F295" s="1"/>
      <c r="G295" s="1"/>
      <c r="H295" s="1"/>
      <c r="I295" s="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x14ac:dyDescent="0.25">
      <c r="A296" s="66"/>
      <c r="B296" s="1"/>
      <c r="C296" s="1"/>
      <c r="D296" s="1"/>
      <c r="E296" s="1"/>
      <c r="F296" s="1"/>
      <c r="G296" s="1"/>
      <c r="H296" s="1"/>
      <c r="I296" s="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x14ac:dyDescent="0.25">
      <c r="A297" s="66"/>
      <c r="B297" s="1"/>
      <c r="C297" s="1"/>
      <c r="D297" s="1"/>
      <c r="E297" s="1"/>
      <c r="F297" s="1"/>
      <c r="G297" s="1"/>
      <c r="H297" s="1"/>
      <c r="I297" s="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x14ac:dyDescent="0.25">
      <c r="A298" s="66"/>
      <c r="B298" s="1"/>
      <c r="C298" s="1"/>
      <c r="D298" s="1"/>
      <c r="E298" s="1"/>
      <c r="F298" s="1"/>
      <c r="G298" s="1"/>
      <c r="H298" s="1"/>
      <c r="I298" s="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x14ac:dyDescent="0.25">
      <c r="A299" s="66"/>
      <c r="B299" s="1"/>
      <c r="C299" s="1"/>
      <c r="D299" s="1"/>
      <c r="E299" s="1"/>
      <c r="F299" s="1"/>
      <c r="G299" s="1"/>
      <c r="H299" s="1"/>
      <c r="I299" s="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x14ac:dyDescent="0.25">
      <c r="A300" s="66"/>
      <c r="B300" s="1"/>
      <c r="C300" s="1"/>
      <c r="D300" s="1"/>
      <c r="E300" s="1"/>
      <c r="F300" s="1"/>
      <c r="G300" s="1"/>
      <c r="H300" s="1"/>
      <c r="I300" s="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x14ac:dyDescent="0.25">
      <c r="A301" s="66"/>
      <c r="B301" s="1"/>
      <c r="C301" s="1"/>
      <c r="D301" s="1"/>
      <c r="E301" s="1"/>
      <c r="F301" s="1"/>
      <c r="G301" s="1"/>
      <c r="H301" s="1"/>
      <c r="I301" s="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x14ac:dyDescent="0.25">
      <c r="A302" s="66"/>
      <c r="B302" s="1"/>
      <c r="C302" s="1"/>
      <c r="D302" s="1"/>
      <c r="E302" s="1"/>
      <c r="F302" s="1"/>
      <c r="G302" s="1"/>
      <c r="H302" s="1"/>
      <c r="I302" s="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x14ac:dyDescent="0.25">
      <c r="A303" s="66"/>
      <c r="B303" s="1"/>
      <c r="C303" s="1"/>
      <c r="D303" s="1"/>
      <c r="E303" s="1"/>
      <c r="F303" s="1"/>
      <c r="G303" s="1"/>
      <c r="H303" s="1"/>
      <c r="I303" s="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x14ac:dyDescent="0.25">
      <c r="A304" s="66"/>
      <c r="B304" s="1"/>
      <c r="C304" s="1"/>
      <c r="D304" s="1"/>
      <c r="E304" s="1"/>
      <c r="F304" s="1"/>
      <c r="G304" s="1"/>
      <c r="H304" s="1"/>
      <c r="I304" s="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x14ac:dyDescent="0.25">
      <c r="A305" s="66"/>
      <c r="B305" s="1"/>
      <c r="C305" s="1"/>
      <c r="D305" s="1"/>
      <c r="E305" s="1"/>
      <c r="F305" s="1"/>
      <c r="G305" s="1"/>
      <c r="H305" s="1"/>
      <c r="I305" s="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x14ac:dyDescent="0.25">
      <c r="A306" s="66"/>
      <c r="B306" s="1"/>
      <c r="C306" s="1"/>
      <c r="D306" s="1"/>
      <c r="E306" s="1"/>
      <c r="F306" s="1"/>
      <c r="G306" s="1"/>
      <c r="H306" s="1"/>
      <c r="I306" s="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x14ac:dyDescent="0.25">
      <c r="A307" s="66"/>
      <c r="B307" s="1"/>
      <c r="C307" s="1"/>
      <c r="D307" s="1"/>
      <c r="E307" s="1"/>
      <c r="F307" s="1"/>
      <c r="G307" s="1"/>
      <c r="H307" s="1"/>
      <c r="I307" s="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x14ac:dyDescent="0.25">
      <c r="A308" s="66"/>
      <c r="B308" s="1"/>
      <c r="C308" s="1"/>
      <c r="D308" s="1"/>
      <c r="E308" s="1"/>
      <c r="F308" s="1"/>
      <c r="G308" s="1"/>
      <c r="H308" s="1"/>
      <c r="I308" s="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x14ac:dyDescent="0.25">
      <c r="A309" s="66"/>
      <c r="B309" s="1"/>
      <c r="C309" s="1"/>
      <c r="D309" s="1"/>
      <c r="E309" s="1"/>
      <c r="F309" s="1"/>
      <c r="G309" s="1"/>
      <c r="H309" s="1"/>
      <c r="I309" s="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x14ac:dyDescent="0.25">
      <c r="A310" s="66"/>
      <c r="B310" s="1"/>
      <c r="C310" s="1"/>
      <c r="D310" s="1"/>
      <c r="E310" s="1"/>
      <c r="F310" s="1"/>
      <c r="G310" s="1"/>
      <c r="H310" s="1"/>
      <c r="I310" s="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x14ac:dyDescent="0.25">
      <c r="A311" s="66"/>
      <c r="B311" s="1"/>
      <c r="C311" s="1"/>
      <c r="D311" s="1"/>
      <c r="E311" s="1"/>
      <c r="F311" s="1"/>
      <c r="G311" s="1"/>
      <c r="H311" s="1"/>
      <c r="I311" s="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x14ac:dyDescent="0.25">
      <c r="A312" s="66"/>
      <c r="B312" s="1"/>
      <c r="C312" s="1"/>
      <c r="D312" s="1"/>
      <c r="E312" s="1"/>
      <c r="F312" s="1"/>
      <c r="G312" s="1"/>
      <c r="H312" s="1"/>
      <c r="I312" s="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x14ac:dyDescent="0.25">
      <c r="A313" s="66"/>
      <c r="B313" s="1"/>
      <c r="C313" s="1"/>
      <c r="D313" s="1"/>
      <c r="E313" s="1"/>
      <c r="F313" s="1"/>
      <c r="G313" s="1"/>
      <c r="H313" s="1"/>
      <c r="I313" s="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x14ac:dyDescent="0.25">
      <c r="A314" s="66"/>
      <c r="B314" s="1"/>
      <c r="C314" s="1"/>
      <c r="D314" s="1"/>
      <c r="E314" s="1"/>
      <c r="F314" s="1"/>
      <c r="G314" s="1"/>
      <c r="H314" s="1"/>
      <c r="I314" s="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x14ac:dyDescent="0.25">
      <c r="A315" s="66"/>
      <c r="B315" s="1"/>
      <c r="C315" s="1"/>
      <c r="D315" s="1"/>
      <c r="E315" s="1"/>
      <c r="F315" s="1"/>
      <c r="G315" s="1"/>
      <c r="H315" s="1"/>
      <c r="I315" s="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x14ac:dyDescent="0.25">
      <c r="A316" s="66"/>
      <c r="B316" s="1"/>
      <c r="C316" s="1"/>
      <c r="D316" s="1"/>
      <c r="E316" s="1"/>
      <c r="F316" s="1"/>
      <c r="G316" s="1"/>
      <c r="H316" s="1"/>
      <c r="I316" s="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x14ac:dyDescent="0.25">
      <c r="A317" s="66"/>
      <c r="B317" s="1"/>
      <c r="C317" s="1"/>
      <c r="D317" s="1"/>
      <c r="E317" s="1"/>
      <c r="F317" s="1"/>
      <c r="G317" s="1"/>
      <c r="H317" s="1"/>
      <c r="I317" s="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x14ac:dyDescent="0.25">
      <c r="A318" s="66"/>
      <c r="B318" s="1"/>
      <c r="C318" s="1"/>
      <c r="D318" s="1"/>
      <c r="E318" s="1"/>
      <c r="F318" s="1"/>
      <c r="G318" s="1"/>
      <c r="H318" s="1"/>
      <c r="I318" s="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x14ac:dyDescent="0.25">
      <c r="A319" s="66"/>
      <c r="B319" s="1"/>
      <c r="C319" s="1"/>
      <c r="D319" s="1"/>
      <c r="E319" s="1"/>
      <c r="F319" s="1"/>
      <c r="G319" s="1"/>
      <c r="H319" s="1"/>
      <c r="I319" s="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x14ac:dyDescent="0.25">
      <c r="A320" s="66"/>
      <c r="B320" s="1"/>
      <c r="C320" s="1"/>
      <c r="D320" s="1"/>
      <c r="E320" s="1"/>
      <c r="F320" s="1"/>
      <c r="G320" s="1"/>
      <c r="H320" s="1"/>
      <c r="I320" s="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x14ac:dyDescent="0.25">
      <c r="A321" s="66"/>
      <c r="B321" s="1"/>
      <c r="C321" s="1"/>
      <c r="D321" s="1"/>
      <c r="E321" s="1"/>
      <c r="F321" s="1"/>
      <c r="G321" s="1"/>
      <c r="H321" s="1"/>
      <c r="I321" s="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x14ac:dyDescent="0.25">
      <c r="A322" s="66"/>
      <c r="B322" s="1"/>
      <c r="C322" s="1"/>
      <c r="D322" s="1"/>
      <c r="E322" s="1"/>
      <c r="F322" s="1"/>
      <c r="G322" s="1"/>
      <c r="H322" s="1"/>
      <c r="I322" s="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x14ac:dyDescent="0.25">
      <c r="A323" s="66"/>
      <c r="B323" s="1"/>
      <c r="C323" s="1"/>
      <c r="D323" s="1"/>
      <c r="E323" s="1"/>
      <c r="F323" s="1"/>
      <c r="G323" s="1"/>
      <c r="H323" s="1"/>
      <c r="I323" s="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x14ac:dyDescent="0.25">
      <c r="A324" s="66"/>
      <c r="B324" s="1"/>
      <c r="C324" s="1"/>
      <c r="D324" s="1"/>
      <c r="E324" s="1"/>
      <c r="F324" s="1"/>
      <c r="G324" s="1"/>
      <c r="H324" s="1"/>
      <c r="I324" s="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x14ac:dyDescent="0.25">
      <c r="A325" s="66"/>
      <c r="B325" s="1"/>
      <c r="C325" s="1"/>
      <c r="D325" s="1"/>
      <c r="E325" s="1"/>
      <c r="F325" s="1"/>
      <c r="G325" s="1"/>
      <c r="H325" s="1"/>
      <c r="I325" s="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x14ac:dyDescent="0.25">
      <c r="A326" s="66"/>
      <c r="B326" s="1"/>
      <c r="C326" s="1"/>
      <c r="D326" s="1"/>
      <c r="E326" s="1"/>
      <c r="F326" s="1"/>
      <c r="G326" s="1"/>
      <c r="H326" s="1"/>
      <c r="I326" s="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x14ac:dyDescent="0.25">
      <c r="A327" s="66"/>
      <c r="B327" s="1"/>
      <c r="C327" s="1"/>
      <c r="D327" s="1"/>
      <c r="E327" s="1"/>
      <c r="F327" s="1"/>
      <c r="G327" s="1"/>
      <c r="H327" s="1"/>
      <c r="I327" s="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x14ac:dyDescent="0.25">
      <c r="A328" s="66"/>
      <c r="B328" s="1"/>
      <c r="C328" s="1"/>
      <c r="D328" s="1"/>
      <c r="E328" s="1"/>
      <c r="F328" s="1"/>
      <c r="G328" s="1"/>
      <c r="H328" s="1"/>
      <c r="I328" s="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x14ac:dyDescent="0.25">
      <c r="A329" s="66"/>
      <c r="B329" s="1"/>
      <c r="C329" s="1"/>
      <c r="D329" s="1"/>
      <c r="E329" s="1"/>
      <c r="F329" s="1"/>
      <c r="G329" s="1"/>
      <c r="H329" s="1"/>
      <c r="I329" s="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x14ac:dyDescent="0.25">
      <c r="A330" s="66"/>
      <c r="B330" s="1"/>
      <c r="C330" s="1"/>
      <c r="D330" s="1"/>
      <c r="E330" s="1"/>
      <c r="F330" s="1"/>
      <c r="G330" s="1"/>
      <c r="H330" s="1"/>
      <c r="I330" s="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x14ac:dyDescent="0.25">
      <c r="A331" s="66"/>
      <c r="B331" s="1"/>
      <c r="C331" s="1"/>
      <c r="D331" s="1"/>
      <c r="E331" s="1"/>
      <c r="F331" s="1"/>
      <c r="G331" s="1"/>
      <c r="H331" s="1"/>
      <c r="I331" s="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x14ac:dyDescent="0.25">
      <c r="A332" s="66"/>
      <c r="B332" s="1"/>
      <c r="C332" s="1"/>
      <c r="D332" s="1"/>
      <c r="E332" s="1"/>
      <c r="F332" s="1"/>
      <c r="G332" s="1"/>
      <c r="H332" s="1"/>
      <c r="I332" s="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x14ac:dyDescent="0.25">
      <c r="A333" s="66"/>
      <c r="B333" s="1"/>
      <c r="C333" s="1"/>
      <c r="D333" s="1"/>
      <c r="E333" s="1"/>
      <c r="F333" s="1"/>
      <c r="G333" s="1"/>
      <c r="H333" s="1"/>
      <c r="I333" s="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x14ac:dyDescent="0.25">
      <c r="A334" s="66"/>
      <c r="B334" s="1"/>
      <c r="C334" s="1"/>
      <c r="D334" s="1"/>
      <c r="E334" s="1"/>
      <c r="F334" s="1"/>
      <c r="G334" s="1"/>
      <c r="H334" s="1"/>
      <c r="I334" s="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x14ac:dyDescent="0.25">
      <c r="A335" s="66"/>
      <c r="B335" s="1"/>
      <c r="C335" s="1"/>
      <c r="D335" s="1"/>
      <c r="E335" s="1"/>
      <c r="F335" s="1"/>
      <c r="G335" s="1"/>
      <c r="H335" s="1"/>
      <c r="I335" s="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x14ac:dyDescent="0.25">
      <c r="A336" s="66"/>
      <c r="B336" s="1"/>
      <c r="C336" s="1"/>
      <c r="D336" s="1"/>
      <c r="E336" s="1"/>
      <c r="F336" s="1"/>
      <c r="G336" s="1"/>
      <c r="H336" s="1"/>
      <c r="I336" s="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x14ac:dyDescent="0.25">
      <c r="A337" s="66"/>
      <c r="B337" s="1"/>
      <c r="C337" s="1"/>
      <c r="D337" s="1"/>
      <c r="E337" s="1"/>
      <c r="F337" s="1"/>
      <c r="G337" s="1"/>
      <c r="H337" s="1"/>
      <c r="I337" s="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x14ac:dyDescent="0.25">
      <c r="A338" s="66"/>
      <c r="B338" s="1"/>
      <c r="C338" s="1"/>
      <c r="D338" s="1"/>
      <c r="E338" s="1"/>
      <c r="F338" s="1"/>
      <c r="G338" s="1"/>
      <c r="H338" s="1"/>
      <c r="I338" s="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x14ac:dyDescent="0.25">
      <c r="A339" s="66"/>
      <c r="B339" s="1"/>
      <c r="C339" s="1"/>
      <c r="D339" s="1"/>
      <c r="E339" s="1"/>
      <c r="F339" s="1"/>
      <c r="G339" s="1"/>
      <c r="H339" s="1"/>
      <c r="I339" s="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x14ac:dyDescent="0.25">
      <c r="A340" s="66"/>
      <c r="B340" s="1"/>
      <c r="C340" s="1"/>
      <c r="D340" s="1"/>
      <c r="E340" s="1"/>
      <c r="F340" s="1"/>
      <c r="G340" s="1"/>
      <c r="H340" s="1"/>
      <c r="I340" s="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x14ac:dyDescent="0.25">
      <c r="A341" s="66"/>
      <c r="B341" s="1"/>
      <c r="C341" s="1"/>
      <c r="D341" s="1"/>
      <c r="E341" s="1"/>
      <c r="F341" s="1"/>
      <c r="G341" s="1"/>
      <c r="H341" s="1"/>
      <c r="I341" s="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x14ac:dyDescent="0.25">
      <c r="A342" s="66"/>
      <c r="B342" s="1"/>
      <c r="C342" s="1"/>
      <c r="D342" s="1"/>
      <c r="E342" s="1"/>
      <c r="F342" s="1"/>
      <c r="G342" s="1"/>
      <c r="H342" s="1"/>
      <c r="I342" s="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x14ac:dyDescent="0.25">
      <c r="A343" s="66"/>
      <c r="B343" s="1"/>
      <c r="C343" s="1"/>
      <c r="D343" s="1"/>
      <c r="E343" s="1"/>
      <c r="F343" s="1"/>
      <c r="G343" s="1"/>
      <c r="H343" s="1"/>
      <c r="I343" s="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x14ac:dyDescent="0.25">
      <c r="A344" s="66"/>
      <c r="B344" s="1"/>
      <c r="C344" s="1"/>
      <c r="D344" s="1"/>
      <c r="E344" s="1"/>
      <c r="F344" s="1"/>
      <c r="G344" s="1"/>
      <c r="H344" s="1"/>
      <c r="I344" s="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</sheetData>
  <mergeCells count="181">
    <mergeCell ref="B143:F143"/>
    <mergeCell ref="B136:G136"/>
    <mergeCell ref="B137:F137"/>
    <mergeCell ref="B138:F138"/>
    <mergeCell ref="B140:F140"/>
    <mergeCell ref="B141:F141"/>
    <mergeCell ref="B142:F142"/>
    <mergeCell ref="B128:F128"/>
    <mergeCell ref="B129:F129"/>
    <mergeCell ref="B130:F130"/>
    <mergeCell ref="B131:F131"/>
    <mergeCell ref="B132:F132"/>
    <mergeCell ref="A134:F134"/>
    <mergeCell ref="B125:F125"/>
    <mergeCell ref="G125:H125"/>
    <mergeCell ref="I125:J125"/>
    <mergeCell ref="K125:L125"/>
    <mergeCell ref="B126:F126"/>
    <mergeCell ref="B127:F127"/>
    <mergeCell ref="J120:L120"/>
    <mergeCell ref="B121:F121"/>
    <mergeCell ref="B122:F122"/>
    <mergeCell ref="B123:F123"/>
    <mergeCell ref="B124:F124"/>
    <mergeCell ref="G124:H124"/>
    <mergeCell ref="B115:G115"/>
    <mergeCell ref="B116:F116"/>
    <mergeCell ref="B117:F117"/>
    <mergeCell ref="A118:H118"/>
    <mergeCell ref="B119:H119"/>
    <mergeCell ref="B120:F120"/>
    <mergeCell ref="B109:F109"/>
    <mergeCell ref="A110:H110"/>
    <mergeCell ref="A111:H111"/>
    <mergeCell ref="B112:G112"/>
    <mergeCell ref="B113:F113"/>
    <mergeCell ref="B114:F114"/>
    <mergeCell ref="B103:F103"/>
    <mergeCell ref="B104:F104"/>
    <mergeCell ref="B105:F105"/>
    <mergeCell ref="B106:F106"/>
    <mergeCell ref="B107:F107"/>
    <mergeCell ref="B108:F108"/>
    <mergeCell ref="B97:F97"/>
    <mergeCell ref="B98:G98"/>
    <mergeCell ref="B99:F99"/>
    <mergeCell ref="A100:H100"/>
    <mergeCell ref="A101:H101"/>
    <mergeCell ref="B102:G102"/>
    <mergeCell ref="B92:F92"/>
    <mergeCell ref="K92:L92"/>
    <mergeCell ref="B93:F93"/>
    <mergeCell ref="B94:F94"/>
    <mergeCell ref="B95:F95"/>
    <mergeCell ref="B96:F96"/>
    <mergeCell ref="B87:F87"/>
    <mergeCell ref="A88:H88"/>
    <mergeCell ref="J88:M88"/>
    <mergeCell ref="A89:H89"/>
    <mergeCell ref="B90:F90"/>
    <mergeCell ref="B91:F91"/>
    <mergeCell ref="B85:G85"/>
    <mergeCell ref="K85:L85"/>
    <mergeCell ref="O85:R85"/>
    <mergeCell ref="B86:G86"/>
    <mergeCell ref="O86:P86"/>
    <mergeCell ref="T86:U86"/>
    <mergeCell ref="P81:Q81"/>
    <mergeCell ref="R81:S81"/>
    <mergeCell ref="T81:U81"/>
    <mergeCell ref="B82:F82"/>
    <mergeCell ref="B83:G83"/>
    <mergeCell ref="B84:F84"/>
    <mergeCell ref="A78:H78"/>
    <mergeCell ref="A79:H79"/>
    <mergeCell ref="B80:F80"/>
    <mergeCell ref="J80:L80"/>
    <mergeCell ref="M80:O80"/>
    <mergeCell ref="B81:F81"/>
    <mergeCell ref="N81:O81"/>
    <mergeCell ref="B74:F74"/>
    <mergeCell ref="B75:F75"/>
    <mergeCell ref="B76:G76"/>
    <mergeCell ref="O76:P76"/>
    <mergeCell ref="Q76:R76"/>
    <mergeCell ref="B77:F77"/>
    <mergeCell ref="K77:L77"/>
    <mergeCell ref="B70:F70"/>
    <mergeCell ref="J70:L70"/>
    <mergeCell ref="M70:Q70"/>
    <mergeCell ref="B71:F71"/>
    <mergeCell ref="A72:H72"/>
    <mergeCell ref="A73:H73"/>
    <mergeCell ref="A65:H65"/>
    <mergeCell ref="A66:H66"/>
    <mergeCell ref="J66:K66"/>
    <mergeCell ref="B67:F67"/>
    <mergeCell ref="B68:F68"/>
    <mergeCell ref="B69:F69"/>
    <mergeCell ref="B59:E59"/>
    <mergeCell ref="J59:M59"/>
    <mergeCell ref="B60:E60"/>
    <mergeCell ref="B61:E61"/>
    <mergeCell ref="B63:E63"/>
    <mergeCell ref="B64:F64"/>
    <mergeCell ref="A54:H54"/>
    <mergeCell ref="B55:F55"/>
    <mergeCell ref="J55:M55"/>
    <mergeCell ref="B56:E56"/>
    <mergeCell ref="B57:E57"/>
    <mergeCell ref="B58:E58"/>
    <mergeCell ref="B49:F49"/>
    <mergeCell ref="B50:F50"/>
    <mergeCell ref="B51:F51"/>
    <mergeCell ref="J51:M51"/>
    <mergeCell ref="A52:H52"/>
    <mergeCell ref="A53:H53"/>
    <mergeCell ref="A44:H44"/>
    <mergeCell ref="A45:H45"/>
    <mergeCell ref="B46:F46"/>
    <mergeCell ref="B47:F47"/>
    <mergeCell ref="J47:M47"/>
    <mergeCell ref="B48:F48"/>
    <mergeCell ref="J48:K48"/>
    <mergeCell ref="B39:F39"/>
    <mergeCell ref="J39:M39"/>
    <mergeCell ref="B40:F40"/>
    <mergeCell ref="B41:F41"/>
    <mergeCell ref="B42:F42"/>
    <mergeCell ref="B43:F43"/>
    <mergeCell ref="J43:M43"/>
    <mergeCell ref="A34:H34"/>
    <mergeCell ref="A35:H35"/>
    <mergeCell ref="J35:M35"/>
    <mergeCell ref="B36:F36"/>
    <mergeCell ref="B37:F37"/>
    <mergeCell ref="B38:F38"/>
    <mergeCell ref="B29:F29"/>
    <mergeCell ref="B30:F30"/>
    <mergeCell ref="B31:F31"/>
    <mergeCell ref="B32:F32"/>
    <mergeCell ref="K32:M32"/>
    <mergeCell ref="A33:F33"/>
    <mergeCell ref="A24:H24"/>
    <mergeCell ref="J24:M24"/>
    <mergeCell ref="B25:F25"/>
    <mergeCell ref="B26:F26"/>
    <mergeCell ref="B27:F27"/>
    <mergeCell ref="B28:F28"/>
    <mergeCell ref="J28:M28"/>
    <mergeCell ref="B20:F20"/>
    <mergeCell ref="G20:H20"/>
    <mergeCell ref="B21:F21"/>
    <mergeCell ref="G21:H21"/>
    <mergeCell ref="B22:F22"/>
    <mergeCell ref="G22:H22"/>
    <mergeCell ref="A16:H16"/>
    <mergeCell ref="A17:H17"/>
    <mergeCell ref="J17:L17"/>
    <mergeCell ref="A18:H18"/>
    <mergeCell ref="J18:K18"/>
    <mergeCell ref="B19:F19"/>
    <mergeCell ref="G19:H19"/>
    <mergeCell ref="B12:F12"/>
    <mergeCell ref="A14:C14"/>
    <mergeCell ref="D14:H14"/>
    <mergeCell ref="K14:L14"/>
    <mergeCell ref="A15:C15"/>
    <mergeCell ref="D15:H15"/>
    <mergeCell ref="A7:E7"/>
    <mergeCell ref="F7:G8"/>
    <mergeCell ref="H7:I8"/>
    <mergeCell ref="B9:F9"/>
    <mergeCell ref="B10:D10"/>
    <mergeCell ref="B11:F11"/>
    <mergeCell ref="A1:I2"/>
    <mergeCell ref="A4:E4"/>
    <mergeCell ref="A5:D5"/>
    <mergeCell ref="E5:I5"/>
    <mergeCell ref="A6:D6"/>
    <mergeCell ref="E6:I6"/>
  </mergeCells>
  <pageMargins left="0.39370078740157483" right="0.39370078740157483" top="0.39370078740157483" bottom="0.19685039370078741" header="0.31496062992125984" footer="0.31496062992125984"/>
  <pageSetup paperSize="9" scale="69" orientation="portrait" horizontalDpi="4294967295" verticalDpi="4294967295" r:id="rId1"/>
  <rowBreaks count="1" manualBreakCount="1">
    <brk id="70" max="22" man="1"/>
  </rowBreaks>
  <colBreaks count="1" manualBreakCount="1">
    <brk id="9" max="1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319"/>
  <sheetViews>
    <sheetView topLeftCell="A131" workbookViewId="0">
      <selection activeCell="H7" sqref="H7:I8"/>
    </sheetView>
  </sheetViews>
  <sheetFormatPr defaultColWidth="12.140625" defaultRowHeight="15" x14ac:dyDescent="0.25"/>
  <cols>
    <col min="1" max="1" width="3.7109375" style="4" customWidth="1"/>
    <col min="2" max="2" width="12.85546875" style="3" customWidth="1"/>
    <col min="3" max="3" width="12.140625" style="3" customWidth="1"/>
    <col min="4" max="4" width="11.5703125" style="3" customWidth="1"/>
    <col min="5" max="5" width="16.140625" style="3" customWidth="1"/>
    <col min="6" max="6" width="23.42578125" style="3" customWidth="1"/>
    <col min="7" max="7" width="16.5703125" style="3" customWidth="1"/>
    <col min="8" max="8" width="17.42578125" style="3" customWidth="1"/>
    <col min="9" max="9" width="16.2851562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15" width="14.5703125" style="1" bestFit="1" customWidth="1"/>
    <col min="16" max="16" width="12.140625" style="1" customWidth="1"/>
    <col min="17" max="17" width="16.42578125" style="1" bestFit="1" customWidth="1"/>
    <col min="18" max="20" width="12.140625" style="1" customWidth="1"/>
    <col min="21" max="256" width="12.140625" style="3"/>
    <col min="257" max="257" width="3.7109375" style="3" customWidth="1"/>
    <col min="258" max="258" width="12.85546875" style="3" customWidth="1"/>
    <col min="259" max="259" width="12.140625" style="3" customWidth="1"/>
    <col min="260" max="260" width="11.5703125" style="3" customWidth="1"/>
    <col min="261" max="261" width="16.140625" style="3" customWidth="1"/>
    <col min="262" max="262" width="23.42578125" style="3" customWidth="1"/>
    <col min="263" max="263" width="16.5703125" style="3" customWidth="1"/>
    <col min="264" max="264" width="17.42578125" style="3" customWidth="1"/>
    <col min="265" max="265" width="16.28515625" style="3" customWidth="1"/>
    <col min="266" max="266" width="17.42578125" style="3" customWidth="1"/>
    <col min="267" max="267" width="18.85546875" style="3" customWidth="1"/>
    <col min="268" max="268" width="20.42578125" style="3" customWidth="1"/>
    <col min="269" max="269" width="23.5703125" style="3" customWidth="1"/>
    <col min="270" max="270" width="20.42578125" style="3" customWidth="1"/>
    <col min="271" max="271" width="14.5703125" style="3" bestFit="1" customWidth="1"/>
    <col min="272" max="272" width="12.140625" style="3" customWidth="1"/>
    <col min="273" max="273" width="16.42578125" style="3" bestFit="1" customWidth="1"/>
    <col min="274" max="276" width="12.140625" style="3" customWidth="1"/>
    <col min="277" max="512" width="12.140625" style="3"/>
    <col min="513" max="513" width="3.7109375" style="3" customWidth="1"/>
    <col min="514" max="514" width="12.85546875" style="3" customWidth="1"/>
    <col min="515" max="515" width="12.140625" style="3" customWidth="1"/>
    <col min="516" max="516" width="11.5703125" style="3" customWidth="1"/>
    <col min="517" max="517" width="16.140625" style="3" customWidth="1"/>
    <col min="518" max="518" width="23.42578125" style="3" customWidth="1"/>
    <col min="519" max="519" width="16.5703125" style="3" customWidth="1"/>
    <col min="520" max="520" width="17.42578125" style="3" customWidth="1"/>
    <col min="521" max="521" width="16.28515625" style="3" customWidth="1"/>
    <col min="522" max="522" width="17.42578125" style="3" customWidth="1"/>
    <col min="523" max="523" width="18.85546875" style="3" customWidth="1"/>
    <col min="524" max="524" width="20.42578125" style="3" customWidth="1"/>
    <col min="525" max="525" width="23.5703125" style="3" customWidth="1"/>
    <col min="526" max="526" width="20.42578125" style="3" customWidth="1"/>
    <col min="527" max="527" width="14.5703125" style="3" bestFit="1" customWidth="1"/>
    <col min="528" max="528" width="12.140625" style="3" customWidth="1"/>
    <col min="529" max="529" width="16.42578125" style="3" bestFit="1" customWidth="1"/>
    <col min="530" max="532" width="12.140625" style="3" customWidth="1"/>
    <col min="533" max="768" width="12.140625" style="3"/>
    <col min="769" max="769" width="3.7109375" style="3" customWidth="1"/>
    <col min="770" max="770" width="12.85546875" style="3" customWidth="1"/>
    <col min="771" max="771" width="12.140625" style="3" customWidth="1"/>
    <col min="772" max="772" width="11.5703125" style="3" customWidth="1"/>
    <col min="773" max="773" width="16.140625" style="3" customWidth="1"/>
    <col min="774" max="774" width="23.42578125" style="3" customWidth="1"/>
    <col min="775" max="775" width="16.5703125" style="3" customWidth="1"/>
    <col min="776" max="776" width="17.42578125" style="3" customWidth="1"/>
    <col min="777" max="777" width="16.28515625" style="3" customWidth="1"/>
    <col min="778" max="778" width="17.42578125" style="3" customWidth="1"/>
    <col min="779" max="779" width="18.85546875" style="3" customWidth="1"/>
    <col min="780" max="780" width="20.42578125" style="3" customWidth="1"/>
    <col min="781" max="781" width="23.5703125" style="3" customWidth="1"/>
    <col min="782" max="782" width="20.42578125" style="3" customWidth="1"/>
    <col min="783" max="783" width="14.5703125" style="3" bestFit="1" customWidth="1"/>
    <col min="784" max="784" width="12.140625" style="3" customWidth="1"/>
    <col min="785" max="785" width="16.42578125" style="3" bestFit="1" customWidth="1"/>
    <col min="786" max="788" width="12.140625" style="3" customWidth="1"/>
    <col min="789" max="1024" width="12.140625" style="3"/>
    <col min="1025" max="1025" width="3.7109375" style="3" customWidth="1"/>
    <col min="1026" max="1026" width="12.85546875" style="3" customWidth="1"/>
    <col min="1027" max="1027" width="12.140625" style="3" customWidth="1"/>
    <col min="1028" max="1028" width="11.5703125" style="3" customWidth="1"/>
    <col min="1029" max="1029" width="16.140625" style="3" customWidth="1"/>
    <col min="1030" max="1030" width="23.42578125" style="3" customWidth="1"/>
    <col min="1031" max="1031" width="16.5703125" style="3" customWidth="1"/>
    <col min="1032" max="1032" width="17.42578125" style="3" customWidth="1"/>
    <col min="1033" max="1033" width="16.28515625" style="3" customWidth="1"/>
    <col min="1034" max="1034" width="17.42578125" style="3" customWidth="1"/>
    <col min="1035" max="1035" width="18.85546875" style="3" customWidth="1"/>
    <col min="1036" max="1036" width="20.42578125" style="3" customWidth="1"/>
    <col min="1037" max="1037" width="23.5703125" style="3" customWidth="1"/>
    <col min="1038" max="1038" width="20.42578125" style="3" customWidth="1"/>
    <col min="1039" max="1039" width="14.5703125" style="3" bestFit="1" customWidth="1"/>
    <col min="1040" max="1040" width="12.140625" style="3" customWidth="1"/>
    <col min="1041" max="1041" width="16.42578125" style="3" bestFit="1" customWidth="1"/>
    <col min="1042" max="1044" width="12.140625" style="3" customWidth="1"/>
    <col min="1045" max="1280" width="12.140625" style="3"/>
    <col min="1281" max="1281" width="3.7109375" style="3" customWidth="1"/>
    <col min="1282" max="1282" width="12.85546875" style="3" customWidth="1"/>
    <col min="1283" max="1283" width="12.140625" style="3" customWidth="1"/>
    <col min="1284" max="1284" width="11.5703125" style="3" customWidth="1"/>
    <col min="1285" max="1285" width="16.140625" style="3" customWidth="1"/>
    <col min="1286" max="1286" width="23.42578125" style="3" customWidth="1"/>
    <col min="1287" max="1287" width="16.5703125" style="3" customWidth="1"/>
    <col min="1288" max="1288" width="17.42578125" style="3" customWidth="1"/>
    <col min="1289" max="1289" width="16.28515625" style="3" customWidth="1"/>
    <col min="1290" max="1290" width="17.42578125" style="3" customWidth="1"/>
    <col min="1291" max="1291" width="18.85546875" style="3" customWidth="1"/>
    <col min="1292" max="1292" width="20.42578125" style="3" customWidth="1"/>
    <col min="1293" max="1293" width="23.5703125" style="3" customWidth="1"/>
    <col min="1294" max="1294" width="20.42578125" style="3" customWidth="1"/>
    <col min="1295" max="1295" width="14.5703125" style="3" bestFit="1" customWidth="1"/>
    <col min="1296" max="1296" width="12.140625" style="3" customWidth="1"/>
    <col min="1297" max="1297" width="16.42578125" style="3" bestFit="1" customWidth="1"/>
    <col min="1298" max="1300" width="12.140625" style="3" customWidth="1"/>
    <col min="1301" max="1536" width="12.140625" style="3"/>
    <col min="1537" max="1537" width="3.7109375" style="3" customWidth="1"/>
    <col min="1538" max="1538" width="12.85546875" style="3" customWidth="1"/>
    <col min="1539" max="1539" width="12.140625" style="3" customWidth="1"/>
    <col min="1540" max="1540" width="11.5703125" style="3" customWidth="1"/>
    <col min="1541" max="1541" width="16.140625" style="3" customWidth="1"/>
    <col min="1542" max="1542" width="23.42578125" style="3" customWidth="1"/>
    <col min="1543" max="1543" width="16.5703125" style="3" customWidth="1"/>
    <col min="1544" max="1544" width="17.42578125" style="3" customWidth="1"/>
    <col min="1545" max="1545" width="16.28515625" style="3" customWidth="1"/>
    <col min="1546" max="1546" width="17.42578125" style="3" customWidth="1"/>
    <col min="1547" max="1547" width="18.85546875" style="3" customWidth="1"/>
    <col min="1548" max="1548" width="20.42578125" style="3" customWidth="1"/>
    <col min="1549" max="1549" width="23.5703125" style="3" customWidth="1"/>
    <col min="1550" max="1550" width="20.42578125" style="3" customWidth="1"/>
    <col min="1551" max="1551" width="14.5703125" style="3" bestFit="1" customWidth="1"/>
    <col min="1552" max="1552" width="12.140625" style="3" customWidth="1"/>
    <col min="1553" max="1553" width="16.42578125" style="3" bestFit="1" customWidth="1"/>
    <col min="1554" max="1556" width="12.140625" style="3" customWidth="1"/>
    <col min="1557" max="1792" width="12.140625" style="3"/>
    <col min="1793" max="1793" width="3.7109375" style="3" customWidth="1"/>
    <col min="1794" max="1794" width="12.85546875" style="3" customWidth="1"/>
    <col min="1795" max="1795" width="12.140625" style="3" customWidth="1"/>
    <col min="1796" max="1796" width="11.5703125" style="3" customWidth="1"/>
    <col min="1797" max="1797" width="16.140625" style="3" customWidth="1"/>
    <col min="1798" max="1798" width="23.42578125" style="3" customWidth="1"/>
    <col min="1799" max="1799" width="16.5703125" style="3" customWidth="1"/>
    <col min="1800" max="1800" width="17.42578125" style="3" customWidth="1"/>
    <col min="1801" max="1801" width="16.28515625" style="3" customWidth="1"/>
    <col min="1802" max="1802" width="17.42578125" style="3" customWidth="1"/>
    <col min="1803" max="1803" width="18.85546875" style="3" customWidth="1"/>
    <col min="1804" max="1804" width="20.42578125" style="3" customWidth="1"/>
    <col min="1805" max="1805" width="23.5703125" style="3" customWidth="1"/>
    <col min="1806" max="1806" width="20.42578125" style="3" customWidth="1"/>
    <col min="1807" max="1807" width="14.5703125" style="3" bestFit="1" customWidth="1"/>
    <col min="1808" max="1808" width="12.140625" style="3" customWidth="1"/>
    <col min="1809" max="1809" width="16.42578125" style="3" bestFit="1" customWidth="1"/>
    <col min="1810" max="1812" width="12.140625" style="3" customWidth="1"/>
    <col min="1813" max="2048" width="12.140625" style="3"/>
    <col min="2049" max="2049" width="3.7109375" style="3" customWidth="1"/>
    <col min="2050" max="2050" width="12.85546875" style="3" customWidth="1"/>
    <col min="2051" max="2051" width="12.140625" style="3" customWidth="1"/>
    <col min="2052" max="2052" width="11.5703125" style="3" customWidth="1"/>
    <col min="2053" max="2053" width="16.140625" style="3" customWidth="1"/>
    <col min="2054" max="2054" width="23.42578125" style="3" customWidth="1"/>
    <col min="2055" max="2055" width="16.5703125" style="3" customWidth="1"/>
    <col min="2056" max="2056" width="17.42578125" style="3" customWidth="1"/>
    <col min="2057" max="2057" width="16.28515625" style="3" customWidth="1"/>
    <col min="2058" max="2058" width="17.42578125" style="3" customWidth="1"/>
    <col min="2059" max="2059" width="18.85546875" style="3" customWidth="1"/>
    <col min="2060" max="2060" width="20.42578125" style="3" customWidth="1"/>
    <col min="2061" max="2061" width="23.5703125" style="3" customWidth="1"/>
    <col min="2062" max="2062" width="20.42578125" style="3" customWidth="1"/>
    <col min="2063" max="2063" width="14.5703125" style="3" bestFit="1" customWidth="1"/>
    <col min="2064" max="2064" width="12.140625" style="3" customWidth="1"/>
    <col min="2065" max="2065" width="16.42578125" style="3" bestFit="1" customWidth="1"/>
    <col min="2066" max="2068" width="12.140625" style="3" customWidth="1"/>
    <col min="2069" max="2304" width="12.140625" style="3"/>
    <col min="2305" max="2305" width="3.7109375" style="3" customWidth="1"/>
    <col min="2306" max="2306" width="12.85546875" style="3" customWidth="1"/>
    <col min="2307" max="2307" width="12.140625" style="3" customWidth="1"/>
    <col min="2308" max="2308" width="11.5703125" style="3" customWidth="1"/>
    <col min="2309" max="2309" width="16.140625" style="3" customWidth="1"/>
    <col min="2310" max="2310" width="23.42578125" style="3" customWidth="1"/>
    <col min="2311" max="2311" width="16.5703125" style="3" customWidth="1"/>
    <col min="2312" max="2312" width="17.42578125" style="3" customWidth="1"/>
    <col min="2313" max="2313" width="16.28515625" style="3" customWidth="1"/>
    <col min="2314" max="2314" width="17.42578125" style="3" customWidth="1"/>
    <col min="2315" max="2315" width="18.85546875" style="3" customWidth="1"/>
    <col min="2316" max="2316" width="20.42578125" style="3" customWidth="1"/>
    <col min="2317" max="2317" width="23.5703125" style="3" customWidth="1"/>
    <col min="2318" max="2318" width="20.42578125" style="3" customWidth="1"/>
    <col min="2319" max="2319" width="14.5703125" style="3" bestFit="1" customWidth="1"/>
    <col min="2320" max="2320" width="12.140625" style="3" customWidth="1"/>
    <col min="2321" max="2321" width="16.42578125" style="3" bestFit="1" customWidth="1"/>
    <col min="2322" max="2324" width="12.140625" style="3" customWidth="1"/>
    <col min="2325" max="2560" width="12.140625" style="3"/>
    <col min="2561" max="2561" width="3.7109375" style="3" customWidth="1"/>
    <col min="2562" max="2562" width="12.85546875" style="3" customWidth="1"/>
    <col min="2563" max="2563" width="12.140625" style="3" customWidth="1"/>
    <col min="2564" max="2564" width="11.5703125" style="3" customWidth="1"/>
    <col min="2565" max="2565" width="16.140625" style="3" customWidth="1"/>
    <col min="2566" max="2566" width="23.42578125" style="3" customWidth="1"/>
    <col min="2567" max="2567" width="16.5703125" style="3" customWidth="1"/>
    <col min="2568" max="2568" width="17.42578125" style="3" customWidth="1"/>
    <col min="2569" max="2569" width="16.28515625" style="3" customWidth="1"/>
    <col min="2570" max="2570" width="17.42578125" style="3" customWidth="1"/>
    <col min="2571" max="2571" width="18.85546875" style="3" customWidth="1"/>
    <col min="2572" max="2572" width="20.42578125" style="3" customWidth="1"/>
    <col min="2573" max="2573" width="23.5703125" style="3" customWidth="1"/>
    <col min="2574" max="2574" width="20.42578125" style="3" customWidth="1"/>
    <col min="2575" max="2575" width="14.5703125" style="3" bestFit="1" customWidth="1"/>
    <col min="2576" max="2576" width="12.140625" style="3" customWidth="1"/>
    <col min="2577" max="2577" width="16.42578125" style="3" bestFit="1" customWidth="1"/>
    <col min="2578" max="2580" width="12.140625" style="3" customWidth="1"/>
    <col min="2581" max="2816" width="12.140625" style="3"/>
    <col min="2817" max="2817" width="3.7109375" style="3" customWidth="1"/>
    <col min="2818" max="2818" width="12.85546875" style="3" customWidth="1"/>
    <col min="2819" max="2819" width="12.140625" style="3" customWidth="1"/>
    <col min="2820" max="2820" width="11.5703125" style="3" customWidth="1"/>
    <col min="2821" max="2821" width="16.140625" style="3" customWidth="1"/>
    <col min="2822" max="2822" width="23.42578125" style="3" customWidth="1"/>
    <col min="2823" max="2823" width="16.5703125" style="3" customWidth="1"/>
    <col min="2824" max="2824" width="17.42578125" style="3" customWidth="1"/>
    <col min="2825" max="2825" width="16.28515625" style="3" customWidth="1"/>
    <col min="2826" max="2826" width="17.42578125" style="3" customWidth="1"/>
    <col min="2827" max="2827" width="18.85546875" style="3" customWidth="1"/>
    <col min="2828" max="2828" width="20.42578125" style="3" customWidth="1"/>
    <col min="2829" max="2829" width="23.5703125" style="3" customWidth="1"/>
    <col min="2830" max="2830" width="20.42578125" style="3" customWidth="1"/>
    <col min="2831" max="2831" width="14.5703125" style="3" bestFit="1" customWidth="1"/>
    <col min="2832" max="2832" width="12.140625" style="3" customWidth="1"/>
    <col min="2833" max="2833" width="16.42578125" style="3" bestFit="1" customWidth="1"/>
    <col min="2834" max="2836" width="12.140625" style="3" customWidth="1"/>
    <col min="2837" max="3072" width="12.140625" style="3"/>
    <col min="3073" max="3073" width="3.7109375" style="3" customWidth="1"/>
    <col min="3074" max="3074" width="12.85546875" style="3" customWidth="1"/>
    <col min="3075" max="3075" width="12.140625" style="3" customWidth="1"/>
    <col min="3076" max="3076" width="11.5703125" style="3" customWidth="1"/>
    <col min="3077" max="3077" width="16.140625" style="3" customWidth="1"/>
    <col min="3078" max="3078" width="23.42578125" style="3" customWidth="1"/>
    <col min="3079" max="3079" width="16.5703125" style="3" customWidth="1"/>
    <col min="3080" max="3080" width="17.42578125" style="3" customWidth="1"/>
    <col min="3081" max="3081" width="16.28515625" style="3" customWidth="1"/>
    <col min="3082" max="3082" width="17.42578125" style="3" customWidth="1"/>
    <col min="3083" max="3083" width="18.85546875" style="3" customWidth="1"/>
    <col min="3084" max="3084" width="20.42578125" style="3" customWidth="1"/>
    <col min="3085" max="3085" width="23.5703125" style="3" customWidth="1"/>
    <col min="3086" max="3086" width="20.42578125" style="3" customWidth="1"/>
    <col min="3087" max="3087" width="14.5703125" style="3" bestFit="1" customWidth="1"/>
    <col min="3088" max="3088" width="12.140625" style="3" customWidth="1"/>
    <col min="3089" max="3089" width="16.42578125" style="3" bestFit="1" customWidth="1"/>
    <col min="3090" max="3092" width="12.140625" style="3" customWidth="1"/>
    <col min="3093" max="3328" width="12.140625" style="3"/>
    <col min="3329" max="3329" width="3.7109375" style="3" customWidth="1"/>
    <col min="3330" max="3330" width="12.85546875" style="3" customWidth="1"/>
    <col min="3331" max="3331" width="12.140625" style="3" customWidth="1"/>
    <col min="3332" max="3332" width="11.5703125" style="3" customWidth="1"/>
    <col min="3333" max="3333" width="16.140625" style="3" customWidth="1"/>
    <col min="3334" max="3334" width="23.42578125" style="3" customWidth="1"/>
    <col min="3335" max="3335" width="16.5703125" style="3" customWidth="1"/>
    <col min="3336" max="3336" width="17.42578125" style="3" customWidth="1"/>
    <col min="3337" max="3337" width="16.28515625" style="3" customWidth="1"/>
    <col min="3338" max="3338" width="17.42578125" style="3" customWidth="1"/>
    <col min="3339" max="3339" width="18.85546875" style="3" customWidth="1"/>
    <col min="3340" max="3340" width="20.42578125" style="3" customWidth="1"/>
    <col min="3341" max="3341" width="23.5703125" style="3" customWidth="1"/>
    <col min="3342" max="3342" width="20.42578125" style="3" customWidth="1"/>
    <col min="3343" max="3343" width="14.5703125" style="3" bestFit="1" customWidth="1"/>
    <col min="3344" max="3344" width="12.140625" style="3" customWidth="1"/>
    <col min="3345" max="3345" width="16.42578125" style="3" bestFit="1" customWidth="1"/>
    <col min="3346" max="3348" width="12.140625" style="3" customWidth="1"/>
    <col min="3349" max="3584" width="12.140625" style="3"/>
    <col min="3585" max="3585" width="3.7109375" style="3" customWidth="1"/>
    <col min="3586" max="3586" width="12.85546875" style="3" customWidth="1"/>
    <col min="3587" max="3587" width="12.140625" style="3" customWidth="1"/>
    <col min="3588" max="3588" width="11.5703125" style="3" customWidth="1"/>
    <col min="3589" max="3589" width="16.140625" style="3" customWidth="1"/>
    <col min="3590" max="3590" width="23.42578125" style="3" customWidth="1"/>
    <col min="3591" max="3591" width="16.5703125" style="3" customWidth="1"/>
    <col min="3592" max="3592" width="17.42578125" style="3" customWidth="1"/>
    <col min="3593" max="3593" width="16.28515625" style="3" customWidth="1"/>
    <col min="3594" max="3594" width="17.42578125" style="3" customWidth="1"/>
    <col min="3595" max="3595" width="18.85546875" style="3" customWidth="1"/>
    <col min="3596" max="3596" width="20.42578125" style="3" customWidth="1"/>
    <col min="3597" max="3597" width="23.5703125" style="3" customWidth="1"/>
    <col min="3598" max="3598" width="20.42578125" style="3" customWidth="1"/>
    <col min="3599" max="3599" width="14.5703125" style="3" bestFit="1" customWidth="1"/>
    <col min="3600" max="3600" width="12.140625" style="3" customWidth="1"/>
    <col min="3601" max="3601" width="16.42578125" style="3" bestFit="1" customWidth="1"/>
    <col min="3602" max="3604" width="12.140625" style="3" customWidth="1"/>
    <col min="3605" max="3840" width="12.140625" style="3"/>
    <col min="3841" max="3841" width="3.7109375" style="3" customWidth="1"/>
    <col min="3842" max="3842" width="12.85546875" style="3" customWidth="1"/>
    <col min="3843" max="3843" width="12.140625" style="3" customWidth="1"/>
    <col min="3844" max="3844" width="11.5703125" style="3" customWidth="1"/>
    <col min="3845" max="3845" width="16.140625" style="3" customWidth="1"/>
    <col min="3846" max="3846" width="23.42578125" style="3" customWidth="1"/>
    <col min="3847" max="3847" width="16.5703125" style="3" customWidth="1"/>
    <col min="3848" max="3848" width="17.42578125" style="3" customWidth="1"/>
    <col min="3849" max="3849" width="16.28515625" style="3" customWidth="1"/>
    <col min="3850" max="3850" width="17.42578125" style="3" customWidth="1"/>
    <col min="3851" max="3851" width="18.85546875" style="3" customWidth="1"/>
    <col min="3852" max="3852" width="20.42578125" style="3" customWidth="1"/>
    <col min="3853" max="3853" width="23.5703125" style="3" customWidth="1"/>
    <col min="3854" max="3854" width="20.42578125" style="3" customWidth="1"/>
    <col min="3855" max="3855" width="14.5703125" style="3" bestFit="1" customWidth="1"/>
    <col min="3856" max="3856" width="12.140625" style="3" customWidth="1"/>
    <col min="3857" max="3857" width="16.42578125" style="3" bestFit="1" customWidth="1"/>
    <col min="3858" max="3860" width="12.140625" style="3" customWidth="1"/>
    <col min="3861" max="4096" width="12.140625" style="3"/>
    <col min="4097" max="4097" width="3.7109375" style="3" customWidth="1"/>
    <col min="4098" max="4098" width="12.85546875" style="3" customWidth="1"/>
    <col min="4099" max="4099" width="12.140625" style="3" customWidth="1"/>
    <col min="4100" max="4100" width="11.5703125" style="3" customWidth="1"/>
    <col min="4101" max="4101" width="16.140625" style="3" customWidth="1"/>
    <col min="4102" max="4102" width="23.42578125" style="3" customWidth="1"/>
    <col min="4103" max="4103" width="16.5703125" style="3" customWidth="1"/>
    <col min="4104" max="4104" width="17.42578125" style="3" customWidth="1"/>
    <col min="4105" max="4105" width="16.28515625" style="3" customWidth="1"/>
    <col min="4106" max="4106" width="17.42578125" style="3" customWidth="1"/>
    <col min="4107" max="4107" width="18.85546875" style="3" customWidth="1"/>
    <col min="4108" max="4108" width="20.42578125" style="3" customWidth="1"/>
    <col min="4109" max="4109" width="23.5703125" style="3" customWidth="1"/>
    <col min="4110" max="4110" width="20.42578125" style="3" customWidth="1"/>
    <col min="4111" max="4111" width="14.5703125" style="3" bestFit="1" customWidth="1"/>
    <col min="4112" max="4112" width="12.140625" style="3" customWidth="1"/>
    <col min="4113" max="4113" width="16.42578125" style="3" bestFit="1" customWidth="1"/>
    <col min="4114" max="4116" width="12.140625" style="3" customWidth="1"/>
    <col min="4117" max="4352" width="12.140625" style="3"/>
    <col min="4353" max="4353" width="3.7109375" style="3" customWidth="1"/>
    <col min="4354" max="4354" width="12.85546875" style="3" customWidth="1"/>
    <col min="4355" max="4355" width="12.140625" style="3" customWidth="1"/>
    <col min="4356" max="4356" width="11.5703125" style="3" customWidth="1"/>
    <col min="4357" max="4357" width="16.140625" style="3" customWidth="1"/>
    <col min="4358" max="4358" width="23.42578125" style="3" customWidth="1"/>
    <col min="4359" max="4359" width="16.5703125" style="3" customWidth="1"/>
    <col min="4360" max="4360" width="17.42578125" style="3" customWidth="1"/>
    <col min="4361" max="4361" width="16.28515625" style="3" customWidth="1"/>
    <col min="4362" max="4362" width="17.42578125" style="3" customWidth="1"/>
    <col min="4363" max="4363" width="18.85546875" style="3" customWidth="1"/>
    <col min="4364" max="4364" width="20.42578125" style="3" customWidth="1"/>
    <col min="4365" max="4365" width="23.5703125" style="3" customWidth="1"/>
    <col min="4366" max="4366" width="20.42578125" style="3" customWidth="1"/>
    <col min="4367" max="4367" width="14.5703125" style="3" bestFit="1" customWidth="1"/>
    <col min="4368" max="4368" width="12.140625" style="3" customWidth="1"/>
    <col min="4369" max="4369" width="16.42578125" style="3" bestFit="1" customWidth="1"/>
    <col min="4370" max="4372" width="12.140625" style="3" customWidth="1"/>
    <col min="4373" max="4608" width="12.140625" style="3"/>
    <col min="4609" max="4609" width="3.7109375" style="3" customWidth="1"/>
    <col min="4610" max="4610" width="12.85546875" style="3" customWidth="1"/>
    <col min="4611" max="4611" width="12.140625" style="3" customWidth="1"/>
    <col min="4612" max="4612" width="11.5703125" style="3" customWidth="1"/>
    <col min="4613" max="4613" width="16.140625" style="3" customWidth="1"/>
    <col min="4614" max="4614" width="23.42578125" style="3" customWidth="1"/>
    <col min="4615" max="4615" width="16.5703125" style="3" customWidth="1"/>
    <col min="4616" max="4616" width="17.42578125" style="3" customWidth="1"/>
    <col min="4617" max="4617" width="16.28515625" style="3" customWidth="1"/>
    <col min="4618" max="4618" width="17.42578125" style="3" customWidth="1"/>
    <col min="4619" max="4619" width="18.85546875" style="3" customWidth="1"/>
    <col min="4620" max="4620" width="20.42578125" style="3" customWidth="1"/>
    <col min="4621" max="4621" width="23.5703125" style="3" customWidth="1"/>
    <col min="4622" max="4622" width="20.42578125" style="3" customWidth="1"/>
    <col min="4623" max="4623" width="14.5703125" style="3" bestFit="1" customWidth="1"/>
    <col min="4624" max="4624" width="12.140625" style="3" customWidth="1"/>
    <col min="4625" max="4625" width="16.42578125" style="3" bestFit="1" customWidth="1"/>
    <col min="4626" max="4628" width="12.140625" style="3" customWidth="1"/>
    <col min="4629" max="4864" width="12.140625" style="3"/>
    <col min="4865" max="4865" width="3.7109375" style="3" customWidth="1"/>
    <col min="4866" max="4866" width="12.85546875" style="3" customWidth="1"/>
    <col min="4867" max="4867" width="12.140625" style="3" customWidth="1"/>
    <col min="4868" max="4868" width="11.5703125" style="3" customWidth="1"/>
    <col min="4869" max="4869" width="16.140625" style="3" customWidth="1"/>
    <col min="4870" max="4870" width="23.42578125" style="3" customWidth="1"/>
    <col min="4871" max="4871" width="16.5703125" style="3" customWidth="1"/>
    <col min="4872" max="4872" width="17.42578125" style="3" customWidth="1"/>
    <col min="4873" max="4873" width="16.28515625" style="3" customWidth="1"/>
    <col min="4874" max="4874" width="17.42578125" style="3" customWidth="1"/>
    <col min="4875" max="4875" width="18.85546875" style="3" customWidth="1"/>
    <col min="4876" max="4876" width="20.42578125" style="3" customWidth="1"/>
    <col min="4877" max="4877" width="23.5703125" style="3" customWidth="1"/>
    <col min="4878" max="4878" width="20.42578125" style="3" customWidth="1"/>
    <col min="4879" max="4879" width="14.5703125" style="3" bestFit="1" customWidth="1"/>
    <col min="4880" max="4880" width="12.140625" style="3" customWidth="1"/>
    <col min="4881" max="4881" width="16.42578125" style="3" bestFit="1" customWidth="1"/>
    <col min="4882" max="4884" width="12.140625" style="3" customWidth="1"/>
    <col min="4885" max="5120" width="12.140625" style="3"/>
    <col min="5121" max="5121" width="3.7109375" style="3" customWidth="1"/>
    <col min="5122" max="5122" width="12.85546875" style="3" customWidth="1"/>
    <col min="5123" max="5123" width="12.140625" style="3" customWidth="1"/>
    <col min="5124" max="5124" width="11.5703125" style="3" customWidth="1"/>
    <col min="5125" max="5125" width="16.140625" style="3" customWidth="1"/>
    <col min="5126" max="5126" width="23.42578125" style="3" customWidth="1"/>
    <col min="5127" max="5127" width="16.5703125" style="3" customWidth="1"/>
    <col min="5128" max="5128" width="17.42578125" style="3" customWidth="1"/>
    <col min="5129" max="5129" width="16.28515625" style="3" customWidth="1"/>
    <col min="5130" max="5130" width="17.42578125" style="3" customWidth="1"/>
    <col min="5131" max="5131" width="18.85546875" style="3" customWidth="1"/>
    <col min="5132" max="5132" width="20.42578125" style="3" customWidth="1"/>
    <col min="5133" max="5133" width="23.5703125" style="3" customWidth="1"/>
    <col min="5134" max="5134" width="20.42578125" style="3" customWidth="1"/>
    <col min="5135" max="5135" width="14.5703125" style="3" bestFit="1" customWidth="1"/>
    <col min="5136" max="5136" width="12.140625" style="3" customWidth="1"/>
    <col min="5137" max="5137" width="16.42578125" style="3" bestFit="1" customWidth="1"/>
    <col min="5138" max="5140" width="12.140625" style="3" customWidth="1"/>
    <col min="5141" max="5376" width="12.140625" style="3"/>
    <col min="5377" max="5377" width="3.7109375" style="3" customWidth="1"/>
    <col min="5378" max="5378" width="12.85546875" style="3" customWidth="1"/>
    <col min="5379" max="5379" width="12.140625" style="3" customWidth="1"/>
    <col min="5380" max="5380" width="11.5703125" style="3" customWidth="1"/>
    <col min="5381" max="5381" width="16.140625" style="3" customWidth="1"/>
    <col min="5382" max="5382" width="23.42578125" style="3" customWidth="1"/>
    <col min="5383" max="5383" width="16.5703125" style="3" customWidth="1"/>
    <col min="5384" max="5384" width="17.42578125" style="3" customWidth="1"/>
    <col min="5385" max="5385" width="16.28515625" style="3" customWidth="1"/>
    <col min="5386" max="5386" width="17.42578125" style="3" customWidth="1"/>
    <col min="5387" max="5387" width="18.85546875" style="3" customWidth="1"/>
    <col min="5388" max="5388" width="20.42578125" style="3" customWidth="1"/>
    <col min="5389" max="5389" width="23.5703125" style="3" customWidth="1"/>
    <col min="5390" max="5390" width="20.42578125" style="3" customWidth="1"/>
    <col min="5391" max="5391" width="14.5703125" style="3" bestFit="1" customWidth="1"/>
    <col min="5392" max="5392" width="12.140625" style="3" customWidth="1"/>
    <col min="5393" max="5393" width="16.42578125" style="3" bestFit="1" customWidth="1"/>
    <col min="5394" max="5396" width="12.140625" style="3" customWidth="1"/>
    <col min="5397" max="5632" width="12.140625" style="3"/>
    <col min="5633" max="5633" width="3.7109375" style="3" customWidth="1"/>
    <col min="5634" max="5634" width="12.85546875" style="3" customWidth="1"/>
    <col min="5635" max="5635" width="12.140625" style="3" customWidth="1"/>
    <col min="5636" max="5636" width="11.5703125" style="3" customWidth="1"/>
    <col min="5637" max="5637" width="16.140625" style="3" customWidth="1"/>
    <col min="5638" max="5638" width="23.42578125" style="3" customWidth="1"/>
    <col min="5639" max="5639" width="16.5703125" style="3" customWidth="1"/>
    <col min="5640" max="5640" width="17.42578125" style="3" customWidth="1"/>
    <col min="5641" max="5641" width="16.28515625" style="3" customWidth="1"/>
    <col min="5642" max="5642" width="17.42578125" style="3" customWidth="1"/>
    <col min="5643" max="5643" width="18.85546875" style="3" customWidth="1"/>
    <col min="5644" max="5644" width="20.42578125" style="3" customWidth="1"/>
    <col min="5645" max="5645" width="23.5703125" style="3" customWidth="1"/>
    <col min="5646" max="5646" width="20.42578125" style="3" customWidth="1"/>
    <col min="5647" max="5647" width="14.5703125" style="3" bestFit="1" customWidth="1"/>
    <col min="5648" max="5648" width="12.140625" style="3" customWidth="1"/>
    <col min="5649" max="5649" width="16.42578125" style="3" bestFit="1" customWidth="1"/>
    <col min="5650" max="5652" width="12.140625" style="3" customWidth="1"/>
    <col min="5653" max="5888" width="12.140625" style="3"/>
    <col min="5889" max="5889" width="3.7109375" style="3" customWidth="1"/>
    <col min="5890" max="5890" width="12.85546875" style="3" customWidth="1"/>
    <col min="5891" max="5891" width="12.140625" style="3" customWidth="1"/>
    <col min="5892" max="5892" width="11.5703125" style="3" customWidth="1"/>
    <col min="5893" max="5893" width="16.140625" style="3" customWidth="1"/>
    <col min="5894" max="5894" width="23.42578125" style="3" customWidth="1"/>
    <col min="5895" max="5895" width="16.5703125" style="3" customWidth="1"/>
    <col min="5896" max="5896" width="17.42578125" style="3" customWidth="1"/>
    <col min="5897" max="5897" width="16.28515625" style="3" customWidth="1"/>
    <col min="5898" max="5898" width="17.42578125" style="3" customWidth="1"/>
    <col min="5899" max="5899" width="18.85546875" style="3" customWidth="1"/>
    <col min="5900" max="5900" width="20.42578125" style="3" customWidth="1"/>
    <col min="5901" max="5901" width="23.5703125" style="3" customWidth="1"/>
    <col min="5902" max="5902" width="20.42578125" style="3" customWidth="1"/>
    <col min="5903" max="5903" width="14.5703125" style="3" bestFit="1" customWidth="1"/>
    <col min="5904" max="5904" width="12.140625" style="3" customWidth="1"/>
    <col min="5905" max="5905" width="16.42578125" style="3" bestFit="1" customWidth="1"/>
    <col min="5906" max="5908" width="12.140625" style="3" customWidth="1"/>
    <col min="5909" max="6144" width="12.140625" style="3"/>
    <col min="6145" max="6145" width="3.7109375" style="3" customWidth="1"/>
    <col min="6146" max="6146" width="12.85546875" style="3" customWidth="1"/>
    <col min="6147" max="6147" width="12.140625" style="3" customWidth="1"/>
    <col min="6148" max="6148" width="11.5703125" style="3" customWidth="1"/>
    <col min="6149" max="6149" width="16.140625" style="3" customWidth="1"/>
    <col min="6150" max="6150" width="23.42578125" style="3" customWidth="1"/>
    <col min="6151" max="6151" width="16.5703125" style="3" customWidth="1"/>
    <col min="6152" max="6152" width="17.42578125" style="3" customWidth="1"/>
    <col min="6153" max="6153" width="16.28515625" style="3" customWidth="1"/>
    <col min="6154" max="6154" width="17.42578125" style="3" customWidth="1"/>
    <col min="6155" max="6155" width="18.85546875" style="3" customWidth="1"/>
    <col min="6156" max="6156" width="20.42578125" style="3" customWidth="1"/>
    <col min="6157" max="6157" width="23.5703125" style="3" customWidth="1"/>
    <col min="6158" max="6158" width="20.42578125" style="3" customWidth="1"/>
    <col min="6159" max="6159" width="14.5703125" style="3" bestFit="1" customWidth="1"/>
    <col min="6160" max="6160" width="12.140625" style="3" customWidth="1"/>
    <col min="6161" max="6161" width="16.42578125" style="3" bestFit="1" customWidth="1"/>
    <col min="6162" max="6164" width="12.140625" style="3" customWidth="1"/>
    <col min="6165" max="6400" width="12.140625" style="3"/>
    <col min="6401" max="6401" width="3.7109375" style="3" customWidth="1"/>
    <col min="6402" max="6402" width="12.85546875" style="3" customWidth="1"/>
    <col min="6403" max="6403" width="12.140625" style="3" customWidth="1"/>
    <col min="6404" max="6404" width="11.5703125" style="3" customWidth="1"/>
    <col min="6405" max="6405" width="16.140625" style="3" customWidth="1"/>
    <col min="6406" max="6406" width="23.42578125" style="3" customWidth="1"/>
    <col min="6407" max="6407" width="16.5703125" style="3" customWidth="1"/>
    <col min="6408" max="6408" width="17.42578125" style="3" customWidth="1"/>
    <col min="6409" max="6409" width="16.28515625" style="3" customWidth="1"/>
    <col min="6410" max="6410" width="17.42578125" style="3" customWidth="1"/>
    <col min="6411" max="6411" width="18.85546875" style="3" customWidth="1"/>
    <col min="6412" max="6412" width="20.42578125" style="3" customWidth="1"/>
    <col min="6413" max="6413" width="23.5703125" style="3" customWidth="1"/>
    <col min="6414" max="6414" width="20.42578125" style="3" customWidth="1"/>
    <col min="6415" max="6415" width="14.5703125" style="3" bestFit="1" customWidth="1"/>
    <col min="6416" max="6416" width="12.140625" style="3" customWidth="1"/>
    <col min="6417" max="6417" width="16.42578125" style="3" bestFit="1" customWidth="1"/>
    <col min="6418" max="6420" width="12.140625" style="3" customWidth="1"/>
    <col min="6421" max="6656" width="12.140625" style="3"/>
    <col min="6657" max="6657" width="3.7109375" style="3" customWidth="1"/>
    <col min="6658" max="6658" width="12.85546875" style="3" customWidth="1"/>
    <col min="6659" max="6659" width="12.140625" style="3" customWidth="1"/>
    <col min="6660" max="6660" width="11.5703125" style="3" customWidth="1"/>
    <col min="6661" max="6661" width="16.140625" style="3" customWidth="1"/>
    <col min="6662" max="6662" width="23.42578125" style="3" customWidth="1"/>
    <col min="6663" max="6663" width="16.5703125" style="3" customWidth="1"/>
    <col min="6664" max="6664" width="17.42578125" style="3" customWidth="1"/>
    <col min="6665" max="6665" width="16.28515625" style="3" customWidth="1"/>
    <col min="6666" max="6666" width="17.42578125" style="3" customWidth="1"/>
    <col min="6667" max="6667" width="18.85546875" style="3" customWidth="1"/>
    <col min="6668" max="6668" width="20.42578125" style="3" customWidth="1"/>
    <col min="6669" max="6669" width="23.5703125" style="3" customWidth="1"/>
    <col min="6670" max="6670" width="20.42578125" style="3" customWidth="1"/>
    <col min="6671" max="6671" width="14.5703125" style="3" bestFit="1" customWidth="1"/>
    <col min="6672" max="6672" width="12.140625" style="3" customWidth="1"/>
    <col min="6673" max="6673" width="16.42578125" style="3" bestFit="1" customWidth="1"/>
    <col min="6674" max="6676" width="12.140625" style="3" customWidth="1"/>
    <col min="6677" max="6912" width="12.140625" style="3"/>
    <col min="6913" max="6913" width="3.7109375" style="3" customWidth="1"/>
    <col min="6914" max="6914" width="12.85546875" style="3" customWidth="1"/>
    <col min="6915" max="6915" width="12.140625" style="3" customWidth="1"/>
    <col min="6916" max="6916" width="11.5703125" style="3" customWidth="1"/>
    <col min="6917" max="6917" width="16.140625" style="3" customWidth="1"/>
    <col min="6918" max="6918" width="23.42578125" style="3" customWidth="1"/>
    <col min="6919" max="6919" width="16.5703125" style="3" customWidth="1"/>
    <col min="6920" max="6920" width="17.42578125" style="3" customWidth="1"/>
    <col min="6921" max="6921" width="16.28515625" style="3" customWidth="1"/>
    <col min="6922" max="6922" width="17.42578125" style="3" customWidth="1"/>
    <col min="6923" max="6923" width="18.85546875" style="3" customWidth="1"/>
    <col min="6924" max="6924" width="20.42578125" style="3" customWidth="1"/>
    <col min="6925" max="6925" width="23.5703125" style="3" customWidth="1"/>
    <col min="6926" max="6926" width="20.42578125" style="3" customWidth="1"/>
    <col min="6927" max="6927" width="14.5703125" style="3" bestFit="1" customWidth="1"/>
    <col min="6928" max="6928" width="12.140625" style="3" customWidth="1"/>
    <col min="6929" max="6929" width="16.42578125" style="3" bestFit="1" customWidth="1"/>
    <col min="6930" max="6932" width="12.140625" style="3" customWidth="1"/>
    <col min="6933" max="7168" width="12.140625" style="3"/>
    <col min="7169" max="7169" width="3.7109375" style="3" customWidth="1"/>
    <col min="7170" max="7170" width="12.85546875" style="3" customWidth="1"/>
    <col min="7171" max="7171" width="12.140625" style="3" customWidth="1"/>
    <col min="7172" max="7172" width="11.5703125" style="3" customWidth="1"/>
    <col min="7173" max="7173" width="16.140625" style="3" customWidth="1"/>
    <col min="7174" max="7174" width="23.42578125" style="3" customWidth="1"/>
    <col min="7175" max="7175" width="16.5703125" style="3" customWidth="1"/>
    <col min="7176" max="7176" width="17.42578125" style="3" customWidth="1"/>
    <col min="7177" max="7177" width="16.28515625" style="3" customWidth="1"/>
    <col min="7178" max="7178" width="17.42578125" style="3" customWidth="1"/>
    <col min="7179" max="7179" width="18.85546875" style="3" customWidth="1"/>
    <col min="7180" max="7180" width="20.42578125" style="3" customWidth="1"/>
    <col min="7181" max="7181" width="23.5703125" style="3" customWidth="1"/>
    <col min="7182" max="7182" width="20.42578125" style="3" customWidth="1"/>
    <col min="7183" max="7183" width="14.5703125" style="3" bestFit="1" customWidth="1"/>
    <col min="7184" max="7184" width="12.140625" style="3" customWidth="1"/>
    <col min="7185" max="7185" width="16.42578125" style="3" bestFit="1" customWidth="1"/>
    <col min="7186" max="7188" width="12.140625" style="3" customWidth="1"/>
    <col min="7189" max="7424" width="12.140625" style="3"/>
    <col min="7425" max="7425" width="3.7109375" style="3" customWidth="1"/>
    <col min="7426" max="7426" width="12.85546875" style="3" customWidth="1"/>
    <col min="7427" max="7427" width="12.140625" style="3" customWidth="1"/>
    <col min="7428" max="7428" width="11.5703125" style="3" customWidth="1"/>
    <col min="7429" max="7429" width="16.140625" style="3" customWidth="1"/>
    <col min="7430" max="7430" width="23.42578125" style="3" customWidth="1"/>
    <col min="7431" max="7431" width="16.5703125" style="3" customWidth="1"/>
    <col min="7432" max="7432" width="17.42578125" style="3" customWidth="1"/>
    <col min="7433" max="7433" width="16.28515625" style="3" customWidth="1"/>
    <col min="7434" max="7434" width="17.42578125" style="3" customWidth="1"/>
    <col min="7435" max="7435" width="18.85546875" style="3" customWidth="1"/>
    <col min="7436" max="7436" width="20.42578125" style="3" customWidth="1"/>
    <col min="7437" max="7437" width="23.5703125" style="3" customWidth="1"/>
    <col min="7438" max="7438" width="20.42578125" style="3" customWidth="1"/>
    <col min="7439" max="7439" width="14.5703125" style="3" bestFit="1" customWidth="1"/>
    <col min="7440" max="7440" width="12.140625" style="3" customWidth="1"/>
    <col min="7441" max="7441" width="16.42578125" style="3" bestFit="1" customWidth="1"/>
    <col min="7442" max="7444" width="12.140625" style="3" customWidth="1"/>
    <col min="7445" max="7680" width="12.140625" style="3"/>
    <col min="7681" max="7681" width="3.7109375" style="3" customWidth="1"/>
    <col min="7682" max="7682" width="12.85546875" style="3" customWidth="1"/>
    <col min="7683" max="7683" width="12.140625" style="3" customWidth="1"/>
    <col min="7684" max="7684" width="11.5703125" style="3" customWidth="1"/>
    <col min="7685" max="7685" width="16.140625" style="3" customWidth="1"/>
    <col min="7686" max="7686" width="23.42578125" style="3" customWidth="1"/>
    <col min="7687" max="7687" width="16.5703125" style="3" customWidth="1"/>
    <col min="7688" max="7688" width="17.42578125" style="3" customWidth="1"/>
    <col min="7689" max="7689" width="16.28515625" style="3" customWidth="1"/>
    <col min="7690" max="7690" width="17.42578125" style="3" customWidth="1"/>
    <col min="7691" max="7691" width="18.85546875" style="3" customWidth="1"/>
    <col min="7692" max="7692" width="20.42578125" style="3" customWidth="1"/>
    <col min="7693" max="7693" width="23.5703125" style="3" customWidth="1"/>
    <col min="7694" max="7694" width="20.42578125" style="3" customWidth="1"/>
    <col min="7695" max="7695" width="14.5703125" style="3" bestFit="1" customWidth="1"/>
    <col min="7696" max="7696" width="12.140625" style="3" customWidth="1"/>
    <col min="7697" max="7697" width="16.42578125" style="3" bestFit="1" customWidth="1"/>
    <col min="7698" max="7700" width="12.140625" style="3" customWidth="1"/>
    <col min="7701" max="7936" width="12.140625" style="3"/>
    <col min="7937" max="7937" width="3.7109375" style="3" customWidth="1"/>
    <col min="7938" max="7938" width="12.85546875" style="3" customWidth="1"/>
    <col min="7939" max="7939" width="12.140625" style="3" customWidth="1"/>
    <col min="7940" max="7940" width="11.5703125" style="3" customWidth="1"/>
    <col min="7941" max="7941" width="16.140625" style="3" customWidth="1"/>
    <col min="7942" max="7942" width="23.42578125" style="3" customWidth="1"/>
    <col min="7943" max="7943" width="16.5703125" style="3" customWidth="1"/>
    <col min="7944" max="7944" width="17.42578125" style="3" customWidth="1"/>
    <col min="7945" max="7945" width="16.28515625" style="3" customWidth="1"/>
    <col min="7946" max="7946" width="17.42578125" style="3" customWidth="1"/>
    <col min="7947" max="7947" width="18.85546875" style="3" customWidth="1"/>
    <col min="7948" max="7948" width="20.42578125" style="3" customWidth="1"/>
    <col min="7949" max="7949" width="23.5703125" style="3" customWidth="1"/>
    <col min="7950" max="7950" width="20.42578125" style="3" customWidth="1"/>
    <col min="7951" max="7951" width="14.5703125" style="3" bestFit="1" customWidth="1"/>
    <col min="7952" max="7952" width="12.140625" style="3" customWidth="1"/>
    <col min="7953" max="7953" width="16.42578125" style="3" bestFit="1" customWidth="1"/>
    <col min="7954" max="7956" width="12.140625" style="3" customWidth="1"/>
    <col min="7957" max="8192" width="12.140625" style="3"/>
    <col min="8193" max="8193" width="3.7109375" style="3" customWidth="1"/>
    <col min="8194" max="8194" width="12.85546875" style="3" customWidth="1"/>
    <col min="8195" max="8195" width="12.140625" style="3" customWidth="1"/>
    <col min="8196" max="8196" width="11.5703125" style="3" customWidth="1"/>
    <col min="8197" max="8197" width="16.140625" style="3" customWidth="1"/>
    <col min="8198" max="8198" width="23.42578125" style="3" customWidth="1"/>
    <col min="8199" max="8199" width="16.5703125" style="3" customWidth="1"/>
    <col min="8200" max="8200" width="17.42578125" style="3" customWidth="1"/>
    <col min="8201" max="8201" width="16.28515625" style="3" customWidth="1"/>
    <col min="8202" max="8202" width="17.42578125" style="3" customWidth="1"/>
    <col min="8203" max="8203" width="18.85546875" style="3" customWidth="1"/>
    <col min="8204" max="8204" width="20.42578125" style="3" customWidth="1"/>
    <col min="8205" max="8205" width="23.5703125" style="3" customWidth="1"/>
    <col min="8206" max="8206" width="20.42578125" style="3" customWidth="1"/>
    <col min="8207" max="8207" width="14.5703125" style="3" bestFit="1" customWidth="1"/>
    <col min="8208" max="8208" width="12.140625" style="3" customWidth="1"/>
    <col min="8209" max="8209" width="16.42578125" style="3" bestFit="1" customWidth="1"/>
    <col min="8210" max="8212" width="12.140625" style="3" customWidth="1"/>
    <col min="8213" max="8448" width="12.140625" style="3"/>
    <col min="8449" max="8449" width="3.7109375" style="3" customWidth="1"/>
    <col min="8450" max="8450" width="12.85546875" style="3" customWidth="1"/>
    <col min="8451" max="8451" width="12.140625" style="3" customWidth="1"/>
    <col min="8452" max="8452" width="11.5703125" style="3" customWidth="1"/>
    <col min="8453" max="8453" width="16.140625" style="3" customWidth="1"/>
    <col min="8454" max="8454" width="23.42578125" style="3" customWidth="1"/>
    <col min="8455" max="8455" width="16.5703125" style="3" customWidth="1"/>
    <col min="8456" max="8456" width="17.42578125" style="3" customWidth="1"/>
    <col min="8457" max="8457" width="16.28515625" style="3" customWidth="1"/>
    <col min="8458" max="8458" width="17.42578125" style="3" customWidth="1"/>
    <col min="8459" max="8459" width="18.85546875" style="3" customWidth="1"/>
    <col min="8460" max="8460" width="20.42578125" style="3" customWidth="1"/>
    <col min="8461" max="8461" width="23.5703125" style="3" customWidth="1"/>
    <col min="8462" max="8462" width="20.42578125" style="3" customWidth="1"/>
    <col min="8463" max="8463" width="14.5703125" style="3" bestFit="1" customWidth="1"/>
    <col min="8464" max="8464" width="12.140625" style="3" customWidth="1"/>
    <col min="8465" max="8465" width="16.42578125" style="3" bestFit="1" customWidth="1"/>
    <col min="8466" max="8468" width="12.140625" style="3" customWidth="1"/>
    <col min="8469" max="8704" width="12.140625" style="3"/>
    <col min="8705" max="8705" width="3.7109375" style="3" customWidth="1"/>
    <col min="8706" max="8706" width="12.85546875" style="3" customWidth="1"/>
    <col min="8707" max="8707" width="12.140625" style="3" customWidth="1"/>
    <col min="8708" max="8708" width="11.5703125" style="3" customWidth="1"/>
    <col min="8709" max="8709" width="16.140625" style="3" customWidth="1"/>
    <col min="8710" max="8710" width="23.42578125" style="3" customWidth="1"/>
    <col min="8711" max="8711" width="16.5703125" style="3" customWidth="1"/>
    <col min="8712" max="8712" width="17.42578125" style="3" customWidth="1"/>
    <col min="8713" max="8713" width="16.28515625" style="3" customWidth="1"/>
    <col min="8714" max="8714" width="17.42578125" style="3" customWidth="1"/>
    <col min="8715" max="8715" width="18.85546875" style="3" customWidth="1"/>
    <col min="8716" max="8716" width="20.42578125" style="3" customWidth="1"/>
    <col min="8717" max="8717" width="23.5703125" style="3" customWidth="1"/>
    <col min="8718" max="8718" width="20.42578125" style="3" customWidth="1"/>
    <col min="8719" max="8719" width="14.5703125" style="3" bestFit="1" customWidth="1"/>
    <col min="8720" max="8720" width="12.140625" style="3" customWidth="1"/>
    <col min="8721" max="8721" width="16.42578125" style="3" bestFit="1" customWidth="1"/>
    <col min="8722" max="8724" width="12.140625" style="3" customWidth="1"/>
    <col min="8725" max="8960" width="12.140625" style="3"/>
    <col min="8961" max="8961" width="3.7109375" style="3" customWidth="1"/>
    <col min="8962" max="8962" width="12.85546875" style="3" customWidth="1"/>
    <col min="8963" max="8963" width="12.140625" style="3" customWidth="1"/>
    <col min="8964" max="8964" width="11.5703125" style="3" customWidth="1"/>
    <col min="8965" max="8965" width="16.140625" style="3" customWidth="1"/>
    <col min="8966" max="8966" width="23.42578125" style="3" customWidth="1"/>
    <col min="8967" max="8967" width="16.5703125" style="3" customWidth="1"/>
    <col min="8968" max="8968" width="17.42578125" style="3" customWidth="1"/>
    <col min="8969" max="8969" width="16.28515625" style="3" customWidth="1"/>
    <col min="8970" max="8970" width="17.42578125" style="3" customWidth="1"/>
    <col min="8971" max="8971" width="18.85546875" style="3" customWidth="1"/>
    <col min="8972" max="8972" width="20.42578125" style="3" customWidth="1"/>
    <col min="8973" max="8973" width="23.5703125" style="3" customWidth="1"/>
    <col min="8974" max="8974" width="20.42578125" style="3" customWidth="1"/>
    <col min="8975" max="8975" width="14.5703125" style="3" bestFit="1" customWidth="1"/>
    <col min="8976" max="8976" width="12.140625" style="3" customWidth="1"/>
    <col min="8977" max="8977" width="16.42578125" style="3" bestFit="1" customWidth="1"/>
    <col min="8978" max="8980" width="12.140625" style="3" customWidth="1"/>
    <col min="8981" max="9216" width="12.140625" style="3"/>
    <col min="9217" max="9217" width="3.7109375" style="3" customWidth="1"/>
    <col min="9218" max="9218" width="12.85546875" style="3" customWidth="1"/>
    <col min="9219" max="9219" width="12.140625" style="3" customWidth="1"/>
    <col min="9220" max="9220" width="11.5703125" style="3" customWidth="1"/>
    <col min="9221" max="9221" width="16.140625" style="3" customWidth="1"/>
    <col min="9222" max="9222" width="23.42578125" style="3" customWidth="1"/>
    <col min="9223" max="9223" width="16.5703125" style="3" customWidth="1"/>
    <col min="9224" max="9224" width="17.42578125" style="3" customWidth="1"/>
    <col min="9225" max="9225" width="16.28515625" style="3" customWidth="1"/>
    <col min="9226" max="9226" width="17.42578125" style="3" customWidth="1"/>
    <col min="9227" max="9227" width="18.85546875" style="3" customWidth="1"/>
    <col min="9228" max="9228" width="20.42578125" style="3" customWidth="1"/>
    <col min="9229" max="9229" width="23.5703125" style="3" customWidth="1"/>
    <col min="9230" max="9230" width="20.42578125" style="3" customWidth="1"/>
    <col min="9231" max="9231" width="14.5703125" style="3" bestFit="1" customWidth="1"/>
    <col min="9232" max="9232" width="12.140625" style="3" customWidth="1"/>
    <col min="9233" max="9233" width="16.42578125" style="3" bestFit="1" customWidth="1"/>
    <col min="9234" max="9236" width="12.140625" style="3" customWidth="1"/>
    <col min="9237" max="9472" width="12.140625" style="3"/>
    <col min="9473" max="9473" width="3.7109375" style="3" customWidth="1"/>
    <col min="9474" max="9474" width="12.85546875" style="3" customWidth="1"/>
    <col min="9475" max="9475" width="12.140625" style="3" customWidth="1"/>
    <col min="9476" max="9476" width="11.5703125" style="3" customWidth="1"/>
    <col min="9477" max="9477" width="16.140625" style="3" customWidth="1"/>
    <col min="9478" max="9478" width="23.42578125" style="3" customWidth="1"/>
    <col min="9479" max="9479" width="16.5703125" style="3" customWidth="1"/>
    <col min="9480" max="9480" width="17.42578125" style="3" customWidth="1"/>
    <col min="9481" max="9481" width="16.28515625" style="3" customWidth="1"/>
    <col min="9482" max="9482" width="17.42578125" style="3" customWidth="1"/>
    <col min="9483" max="9483" width="18.85546875" style="3" customWidth="1"/>
    <col min="9484" max="9484" width="20.42578125" style="3" customWidth="1"/>
    <col min="9485" max="9485" width="23.5703125" style="3" customWidth="1"/>
    <col min="9486" max="9486" width="20.42578125" style="3" customWidth="1"/>
    <col min="9487" max="9487" width="14.5703125" style="3" bestFit="1" customWidth="1"/>
    <col min="9488" max="9488" width="12.140625" style="3" customWidth="1"/>
    <col min="9489" max="9489" width="16.42578125" style="3" bestFit="1" customWidth="1"/>
    <col min="9490" max="9492" width="12.140625" style="3" customWidth="1"/>
    <col min="9493" max="9728" width="12.140625" style="3"/>
    <col min="9729" max="9729" width="3.7109375" style="3" customWidth="1"/>
    <col min="9730" max="9730" width="12.85546875" style="3" customWidth="1"/>
    <col min="9731" max="9731" width="12.140625" style="3" customWidth="1"/>
    <col min="9732" max="9732" width="11.5703125" style="3" customWidth="1"/>
    <col min="9733" max="9733" width="16.140625" style="3" customWidth="1"/>
    <col min="9734" max="9734" width="23.42578125" style="3" customWidth="1"/>
    <col min="9735" max="9735" width="16.5703125" style="3" customWidth="1"/>
    <col min="9736" max="9736" width="17.42578125" style="3" customWidth="1"/>
    <col min="9737" max="9737" width="16.28515625" style="3" customWidth="1"/>
    <col min="9738" max="9738" width="17.42578125" style="3" customWidth="1"/>
    <col min="9739" max="9739" width="18.85546875" style="3" customWidth="1"/>
    <col min="9740" max="9740" width="20.42578125" style="3" customWidth="1"/>
    <col min="9741" max="9741" width="23.5703125" style="3" customWidth="1"/>
    <col min="9742" max="9742" width="20.42578125" style="3" customWidth="1"/>
    <col min="9743" max="9743" width="14.5703125" style="3" bestFit="1" customWidth="1"/>
    <col min="9744" max="9744" width="12.140625" style="3" customWidth="1"/>
    <col min="9745" max="9745" width="16.42578125" style="3" bestFit="1" customWidth="1"/>
    <col min="9746" max="9748" width="12.140625" style="3" customWidth="1"/>
    <col min="9749" max="9984" width="12.140625" style="3"/>
    <col min="9985" max="9985" width="3.7109375" style="3" customWidth="1"/>
    <col min="9986" max="9986" width="12.85546875" style="3" customWidth="1"/>
    <col min="9987" max="9987" width="12.140625" style="3" customWidth="1"/>
    <col min="9988" max="9988" width="11.5703125" style="3" customWidth="1"/>
    <col min="9989" max="9989" width="16.140625" style="3" customWidth="1"/>
    <col min="9990" max="9990" width="23.42578125" style="3" customWidth="1"/>
    <col min="9991" max="9991" width="16.5703125" style="3" customWidth="1"/>
    <col min="9992" max="9992" width="17.42578125" style="3" customWidth="1"/>
    <col min="9993" max="9993" width="16.28515625" style="3" customWidth="1"/>
    <col min="9994" max="9994" width="17.42578125" style="3" customWidth="1"/>
    <col min="9995" max="9995" width="18.85546875" style="3" customWidth="1"/>
    <col min="9996" max="9996" width="20.42578125" style="3" customWidth="1"/>
    <col min="9997" max="9997" width="23.5703125" style="3" customWidth="1"/>
    <col min="9998" max="9998" width="20.42578125" style="3" customWidth="1"/>
    <col min="9999" max="9999" width="14.5703125" style="3" bestFit="1" customWidth="1"/>
    <col min="10000" max="10000" width="12.140625" style="3" customWidth="1"/>
    <col min="10001" max="10001" width="16.42578125" style="3" bestFit="1" customWidth="1"/>
    <col min="10002" max="10004" width="12.140625" style="3" customWidth="1"/>
    <col min="10005" max="10240" width="12.140625" style="3"/>
    <col min="10241" max="10241" width="3.7109375" style="3" customWidth="1"/>
    <col min="10242" max="10242" width="12.85546875" style="3" customWidth="1"/>
    <col min="10243" max="10243" width="12.140625" style="3" customWidth="1"/>
    <col min="10244" max="10244" width="11.5703125" style="3" customWidth="1"/>
    <col min="10245" max="10245" width="16.140625" style="3" customWidth="1"/>
    <col min="10246" max="10246" width="23.42578125" style="3" customWidth="1"/>
    <col min="10247" max="10247" width="16.5703125" style="3" customWidth="1"/>
    <col min="10248" max="10248" width="17.42578125" style="3" customWidth="1"/>
    <col min="10249" max="10249" width="16.28515625" style="3" customWidth="1"/>
    <col min="10250" max="10250" width="17.42578125" style="3" customWidth="1"/>
    <col min="10251" max="10251" width="18.85546875" style="3" customWidth="1"/>
    <col min="10252" max="10252" width="20.42578125" style="3" customWidth="1"/>
    <col min="10253" max="10253" width="23.5703125" style="3" customWidth="1"/>
    <col min="10254" max="10254" width="20.42578125" style="3" customWidth="1"/>
    <col min="10255" max="10255" width="14.5703125" style="3" bestFit="1" customWidth="1"/>
    <col min="10256" max="10256" width="12.140625" style="3" customWidth="1"/>
    <col min="10257" max="10257" width="16.42578125" style="3" bestFit="1" customWidth="1"/>
    <col min="10258" max="10260" width="12.140625" style="3" customWidth="1"/>
    <col min="10261" max="10496" width="12.140625" style="3"/>
    <col min="10497" max="10497" width="3.7109375" style="3" customWidth="1"/>
    <col min="10498" max="10498" width="12.85546875" style="3" customWidth="1"/>
    <col min="10499" max="10499" width="12.140625" style="3" customWidth="1"/>
    <col min="10500" max="10500" width="11.5703125" style="3" customWidth="1"/>
    <col min="10501" max="10501" width="16.140625" style="3" customWidth="1"/>
    <col min="10502" max="10502" width="23.42578125" style="3" customWidth="1"/>
    <col min="10503" max="10503" width="16.5703125" style="3" customWidth="1"/>
    <col min="10504" max="10504" width="17.42578125" style="3" customWidth="1"/>
    <col min="10505" max="10505" width="16.28515625" style="3" customWidth="1"/>
    <col min="10506" max="10506" width="17.42578125" style="3" customWidth="1"/>
    <col min="10507" max="10507" width="18.85546875" style="3" customWidth="1"/>
    <col min="10508" max="10508" width="20.42578125" style="3" customWidth="1"/>
    <col min="10509" max="10509" width="23.5703125" style="3" customWidth="1"/>
    <col min="10510" max="10510" width="20.42578125" style="3" customWidth="1"/>
    <col min="10511" max="10511" width="14.5703125" style="3" bestFit="1" customWidth="1"/>
    <col min="10512" max="10512" width="12.140625" style="3" customWidth="1"/>
    <col min="10513" max="10513" width="16.42578125" style="3" bestFit="1" customWidth="1"/>
    <col min="10514" max="10516" width="12.140625" style="3" customWidth="1"/>
    <col min="10517" max="10752" width="12.140625" style="3"/>
    <col min="10753" max="10753" width="3.7109375" style="3" customWidth="1"/>
    <col min="10754" max="10754" width="12.85546875" style="3" customWidth="1"/>
    <col min="10755" max="10755" width="12.140625" style="3" customWidth="1"/>
    <col min="10756" max="10756" width="11.5703125" style="3" customWidth="1"/>
    <col min="10757" max="10757" width="16.140625" style="3" customWidth="1"/>
    <col min="10758" max="10758" width="23.42578125" style="3" customWidth="1"/>
    <col min="10759" max="10759" width="16.5703125" style="3" customWidth="1"/>
    <col min="10760" max="10760" width="17.42578125" style="3" customWidth="1"/>
    <col min="10761" max="10761" width="16.28515625" style="3" customWidth="1"/>
    <col min="10762" max="10762" width="17.42578125" style="3" customWidth="1"/>
    <col min="10763" max="10763" width="18.85546875" style="3" customWidth="1"/>
    <col min="10764" max="10764" width="20.42578125" style="3" customWidth="1"/>
    <col min="10765" max="10765" width="23.5703125" style="3" customWidth="1"/>
    <col min="10766" max="10766" width="20.42578125" style="3" customWidth="1"/>
    <col min="10767" max="10767" width="14.5703125" style="3" bestFit="1" customWidth="1"/>
    <col min="10768" max="10768" width="12.140625" style="3" customWidth="1"/>
    <col min="10769" max="10769" width="16.42578125" style="3" bestFit="1" customWidth="1"/>
    <col min="10770" max="10772" width="12.140625" style="3" customWidth="1"/>
    <col min="10773" max="11008" width="12.140625" style="3"/>
    <col min="11009" max="11009" width="3.7109375" style="3" customWidth="1"/>
    <col min="11010" max="11010" width="12.85546875" style="3" customWidth="1"/>
    <col min="11011" max="11011" width="12.140625" style="3" customWidth="1"/>
    <col min="11012" max="11012" width="11.5703125" style="3" customWidth="1"/>
    <col min="11013" max="11013" width="16.140625" style="3" customWidth="1"/>
    <col min="11014" max="11014" width="23.42578125" style="3" customWidth="1"/>
    <col min="11015" max="11015" width="16.5703125" style="3" customWidth="1"/>
    <col min="11016" max="11016" width="17.42578125" style="3" customWidth="1"/>
    <col min="11017" max="11017" width="16.28515625" style="3" customWidth="1"/>
    <col min="11018" max="11018" width="17.42578125" style="3" customWidth="1"/>
    <col min="11019" max="11019" width="18.85546875" style="3" customWidth="1"/>
    <col min="11020" max="11020" width="20.42578125" style="3" customWidth="1"/>
    <col min="11021" max="11021" width="23.5703125" style="3" customWidth="1"/>
    <col min="11022" max="11022" width="20.42578125" style="3" customWidth="1"/>
    <col min="11023" max="11023" width="14.5703125" style="3" bestFit="1" customWidth="1"/>
    <col min="11024" max="11024" width="12.140625" style="3" customWidth="1"/>
    <col min="11025" max="11025" width="16.42578125" style="3" bestFit="1" customWidth="1"/>
    <col min="11026" max="11028" width="12.140625" style="3" customWidth="1"/>
    <col min="11029" max="11264" width="12.140625" style="3"/>
    <col min="11265" max="11265" width="3.7109375" style="3" customWidth="1"/>
    <col min="11266" max="11266" width="12.85546875" style="3" customWidth="1"/>
    <col min="11267" max="11267" width="12.140625" style="3" customWidth="1"/>
    <col min="11268" max="11268" width="11.5703125" style="3" customWidth="1"/>
    <col min="11269" max="11269" width="16.140625" style="3" customWidth="1"/>
    <col min="11270" max="11270" width="23.42578125" style="3" customWidth="1"/>
    <col min="11271" max="11271" width="16.5703125" style="3" customWidth="1"/>
    <col min="11272" max="11272" width="17.42578125" style="3" customWidth="1"/>
    <col min="11273" max="11273" width="16.28515625" style="3" customWidth="1"/>
    <col min="11274" max="11274" width="17.42578125" style="3" customWidth="1"/>
    <col min="11275" max="11275" width="18.85546875" style="3" customWidth="1"/>
    <col min="11276" max="11276" width="20.42578125" style="3" customWidth="1"/>
    <col min="11277" max="11277" width="23.5703125" style="3" customWidth="1"/>
    <col min="11278" max="11278" width="20.42578125" style="3" customWidth="1"/>
    <col min="11279" max="11279" width="14.5703125" style="3" bestFit="1" customWidth="1"/>
    <col min="11280" max="11280" width="12.140625" style="3" customWidth="1"/>
    <col min="11281" max="11281" width="16.42578125" style="3" bestFit="1" customWidth="1"/>
    <col min="11282" max="11284" width="12.140625" style="3" customWidth="1"/>
    <col min="11285" max="11520" width="12.140625" style="3"/>
    <col min="11521" max="11521" width="3.7109375" style="3" customWidth="1"/>
    <col min="11522" max="11522" width="12.85546875" style="3" customWidth="1"/>
    <col min="11523" max="11523" width="12.140625" style="3" customWidth="1"/>
    <col min="11524" max="11524" width="11.5703125" style="3" customWidth="1"/>
    <col min="11525" max="11525" width="16.140625" style="3" customWidth="1"/>
    <col min="11526" max="11526" width="23.42578125" style="3" customWidth="1"/>
    <col min="11527" max="11527" width="16.5703125" style="3" customWidth="1"/>
    <col min="11528" max="11528" width="17.42578125" style="3" customWidth="1"/>
    <col min="11529" max="11529" width="16.28515625" style="3" customWidth="1"/>
    <col min="11530" max="11530" width="17.42578125" style="3" customWidth="1"/>
    <col min="11531" max="11531" width="18.85546875" style="3" customWidth="1"/>
    <col min="11532" max="11532" width="20.42578125" style="3" customWidth="1"/>
    <col min="11533" max="11533" width="23.5703125" style="3" customWidth="1"/>
    <col min="11534" max="11534" width="20.42578125" style="3" customWidth="1"/>
    <col min="11535" max="11535" width="14.5703125" style="3" bestFit="1" customWidth="1"/>
    <col min="11536" max="11536" width="12.140625" style="3" customWidth="1"/>
    <col min="11537" max="11537" width="16.42578125" style="3" bestFit="1" customWidth="1"/>
    <col min="11538" max="11540" width="12.140625" style="3" customWidth="1"/>
    <col min="11541" max="11776" width="12.140625" style="3"/>
    <col min="11777" max="11777" width="3.7109375" style="3" customWidth="1"/>
    <col min="11778" max="11778" width="12.85546875" style="3" customWidth="1"/>
    <col min="11779" max="11779" width="12.140625" style="3" customWidth="1"/>
    <col min="11780" max="11780" width="11.5703125" style="3" customWidth="1"/>
    <col min="11781" max="11781" width="16.140625" style="3" customWidth="1"/>
    <col min="11782" max="11782" width="23.42578125" style="3" customWidth="1"/>
    <col min="11783" max="11783" width="16.5703125" style="3" customWidth="1"/>
    <col min="11784" max="11784" width="17.42578125" style="3" customWidth="1"/>
    <col min="11785" max="11785" width="16.28515625" style="3" customWidth="1"/>
    <col min="11786" max="11786" width="17.42578125" style="3" customWidth="1"/>
    <col min="11787" max="11787" width="18.85546875" style="3" customWidth="1"/>
    <col min="11788" max="11788" width="20.42578125" style="3" customWidth="1"/>
    <col min="11789" max="11789" width="23.5703125" style="3" customWidth="1"/>
    <col min="11790" max="11790" width="20.42578125" style="3" customWidth="1"/>
    <col min="11791" max="11791" width="14.5703125" style="3" bestFit="1" customWidth="1"/>
    <col min="11792" max="11792" width="12.140625" style="3" customWidth="1"/>
    <col min="11793" max="11793" width="16.42578125" style="3" bestFit="1" customWidth="1"/>
    <col min="11794" max="11796" width="12.140625" style="3" customWidth="1"/>
    <col min="11797" max="12032" width="12.140625" style="3"/>
    <col min="12033" max="12033" width="3.7109375" style="3" customWidth="1"/>
    <col min="12034" max="12034" width="12.85546875" style="3" customWidth="1"/>
    <col min="12035" max="12035" width="12.140625" style="3" customWidth="1"/>
    <col min="12036" max="12036" width="11.5703125" style="3" customWidth="1"/>
    <col min="12037" max="12037" width="16.140625" style="3" customWidth="1"/>
    <col min="12038" max="12038" width="23.42578125" style="3" customWidth="1"/>
    <col min="12039" max="12039" width="16.5703125" style="3" customWidth="1"/>
    <col min="12040" max="12040" width="17.42578125" style="3" customWidth="1"/>
    <col min="12041" max="12041" width="16.28515625" style="3" customWidth="1"/>
    <col min="12042" max="12042" width="17.42578125" style="3" customWidth="1"/>
    <col min="12043" max="12043" width="18.85546875" style="3" customWidth="1"/>
    <col min="12044" max="12044" width="20.42578125" style="3" customWidth="1"/>
    <col min="12045" max="12045" width="23.5703125" style="3" customWidth="1"/>
    <col min="12046" max="12046" width="20.42578125" style="3" customWidth="1"/>
    <col min="12047" max="12047" width="14.5703125" style="3" bestFit="1" customWidth="1"/>
    <col min="12048" max="12048" width="12.140625" style="3" customWidth="1"/>
    <col min="12049" max="12049" width="16.42578125" style="3" bestFit="1" customWidth="1"/>
    <col min="12050" max="12052" width="12.140625" style="3" customWidth="1"/>
    <col min="12053" max="12288" width="12.140625" style="3"/>
    <col min="12289" max="12289" width="3.7109375" style="3" customWidth="1"/>
    <col min="12290" max="12290" width="12.85546875" style="3" customWidth="1"/>
    <col min="12291" max="12291" width="12.140625" style="3" customWidth="1"/>
    <col min="12292" max="12292" width="11.5703125" style="3" customWidth="1"/>
    <col min="12293" max="12293" width="16.140625" style="3" customWidth="1"/>
    <col min="12294" max="12294" width="23.42578125" style="3" customWidth="1"/>
    <col min="12295" max="12295" width="16.5703125" style="3" customWidth="1"/>
    <col min="12296" max="12296" width="17.42578125" style="3" customWidth="1"/>
    <col min="12297" max="12297" width="16.28515625" style="3" customWidth="1"/>
    <col min="12298" max="12298" width="17.42578125" style="3" customWidth="1"/>
    <col min="12299" max="12299" width="18.85546875" style="3" customWidth="1"/>
    <col min="12300" max="12300" width="20.42578125" style="3" customWidth="1"/>
    <col min="12301" max="12301" width="23.5703125" style="3" customWidth="1"/>
    <col min="12302" max="12302" width="20.42578125" style="3" customWidth="1"/>
    <col min="12303" max="12303" width="14.5703125" style="3" bestFit="1" customWidth="1"/>
    <col min="12304" max="12304" width="12.140625" style="3" customWidth="1"/>
    <col min="12305" max="12305" width="16.42578125" style="3" bestFit="1" customWidth="1"/>
    <col min="12306" max="12308" width="12.140625" style="3" customWidth="1"/>
    <col min="12309" max="12544" width="12.140625" style="3"/>
    <col min="12545" max="12545" width="3.7109375" style="3" customWidth="1"/>
    <col min="12546" max="12546" width="12.85546875" style="3" customWidth="1"/>
    <col min="12547" max="12547" width="12.140625" style="3" customWidth="1"/>
    <col min="12548" max="12548" width="11.5703125" style="3" customWidth="1"/>
    <col min="12549" max="12549" width="16.140625" style="3" customWidth="1"/>
    <col min="12550" max="12550" width="23.42578125" style="3" customWidth="1"/>
    <col min="12551" max="12551" width="16.5703125" style="3" customWidth="1"/>
    <col min="12552" max="12552" width="17.42578125" style="3" customWidth="1"/>
    <col min="12553" max="12553" width="16.28515625" style="3" customWidth="1"/>
    <col min="12554" max="12554" width="17.42578125" style="3" customWidth="1"/>
    <col min="12555" max="12555" width="18.85546875" style="3" customWidth="1"/>
    <col min="12556" max="12556" width="20.42578125" style="3" customWidth="1"/>
    <col min="12557" max="12557" width="23.5703125" style="3" customWidth="1"/>
    <col min="12558" max="12558" width="20.42578125" style="3" customWidth="1"/>
    <col min="12559" max="12559" width="14.5703125" style="3" bestFit="1" customWidth="1"/>
    <col min="12560" max="12560" width="12.140625" style="3" customWidth="1"/>
    <col min="12561" max="12561" width="16.42578125" style="3" bestFit="1" customWidth="1"/>
    <col min="12562" max="12564" width="12.140625" style="3" customWidth="1"/>
    <col min="12565" max="12800" width="12.140625" style="3"/>
    <col min="12801" max="12801" width="3.7109375" style="3" customWidth="1"/>
    <col min="12802" max="12802" width="12.85546875" style="3" customWidth="1"/>
    <col min="12803" max="12803" width="12.140625" style="3" customWidth="1"/>
    <col min="12804" max="12804" width="11.5703125" style="3" customWidth="1"/>
    <col min="12805" max="12805" width="16.140625" style="3" customWidth="1"/>
    <col min="12806" max="12806" width="23.42578125" style="3" customWidth="1"/>
    <col min="12807" max="12807" width="16.5703125" style="3" customWidth="1"/>
    <col min="12808" max="12808" width="17.42578125" style="3" customWidth="1"/>
    <col min="12809" max="12809" width="16.28515625" style="3" customWidth="1"/>
    <col min="12810" max="12810" width="17.42578125" style="3" customWidth="1"/>
    <col min="12811" max="12811" width="18.85546875" style="3" customWidth="1"/>
    <col min="12812" max="12812" width="20.42578125" style="3" customWidth="1"/>
    <col min="12813" max="12813" width="23.5703125" style="3" customWidth="1"/>
    <col min="12814" max="12814" width="20.42578125" style="3" customWidth="1"/>
    <col min="12815" max="12815" width="14.5703125" style="3" bestFit="1" customWidth="1"/>
    <col min="12816" max="12816" width="12.140625" style="3" customWidth="1"/>
    <col min="12817" max="12817" width="16.42578125" style="3" bestFit="1" customWidth="1"/>
    <col min="12818" max="12820" width="12.140625" style="3" customWidth="1"/>
    <col min="12821" max="13056" width="12.140625" style="3"/>
    <col min="13057" max="13057" width="3.7109375" style="3" customWidth="1"/>
    <col min="13058" max="13058" width="12.85546875" style="3" customWidth="1"/>
    <col min="13059" max="13059" width="12.140625" style="3" customWidth="1"/>
    <col min="13060" max="13060" width="11.5703125" style="3" customWidth="1"/>
    <col min="13061" max="13061" width="16.140625" style="3" customWidth="1"/>
    <col min="13062" max="13062" width="23.42578125" style="3" customWidth="1"/>
    <col min="13063" max="13063" width="16.5703125" style="3" customWidth="1"/>
    <col min="13064" max="13064" width="17.42578125" style="3" customWidth="1"/>
    <col min="13065" max="13065" width="16.28515625" style="3" customWidth="1"/>
    <col min="13066" max="13066" width="17.42578125" style="3" customWidth="1"/>
    <col min="13067" max="13067" width="18.85546875" style="3" customWidth="1"/>
    <col min="13068" max="13068" width="20.42578125" style="3" customWidth="1"/>
    <col min="13069" max="13069" width="23.5703125" style="3" customWidth="1"/>
    <col min="13070" max="13070" width="20.42578125" style="3" customWidth="1"/>
    <col min="13071" max="13071" width="14.5703125" style="3" bestFit="1" customWidth="1"/>
    <col min="13072" max="13072" width="12.140625" style="3" customWidth="1"/>
    <col min="13073" max="13073" width="16.42578125" style="3" bestFit="1" customWidth="1"/>
    <col min="13074" max="13076" width="12.140625" style="3" customWidth="1"/>
    <col min="13077" max="13312" width="12.140625" style="3"/>
    <col min="13313" max="13313" width="3.7109375" style="3" customWidth="1"/>
    <col min="13314" max="13314" width="12.85546875" style="3" customWidth="1"/>
    <col min="13315" max="13315" width="12.140625" style="3" customWidth="1"/>
    <col min="13316" max="13316" width="11.5703125" style="3" customWidth="1"/>
    <col min="13317" max="13317" width="16.140625" style="3" customWidth="1"/>
    <col min="13318" max="13318" width="23.42578125" style="3" customWidth="1"/>
    <col min="13319" max="13319" width="16.5703125" style="3" customWidth="1"/>
    <col min="13320" max="13320" width="17.42578125" style="3" customWidth="1"/>
    <col min="13321" max="13321" width="16.28515625" style="3" customWidth="1"/>
    <col min="13322" max="13322" width="17.42578125" style="3" customWidth="1"/>
    <col min="13323" max="13323" width="18.85546875" style="3" customWidth="1"/>
    <col min="13324" max="13324" width="20.42578125" style="3" customWidth="1"/>
    <col min="13325" max="13325" width="23.5703125" style="3" customWidth="1"/>
    <col min="13326" max="13326" width="20.42578125" style="3" customWidth="1"/>
    <col min="13327" max="13327" width="14.5703125" style="3" bestFit="1" customWidth="1"/>
    <col min="13328" max="13328" width="12.140625" style="3" customWidth="1"/>
    <col min="13329" max="13329" width="16.42578125" style="3" bestFit="1" customWidth="1"/>
    <col min="13330" max="13332" width="12.140625" style="3" customWidth="1"/>
    <col min="13333" max="13568" width="12.140625" style="3"/>
    <col min="13569" max="13569" width="3.7109375" style="3" customWidth="1"/>
    <col min="13570" max="13570" width="12.85546875" style="3" customWidth="1"/>
    <col min="13571" max="13571" width="12.140625" style="3" customWidth="1"/>
    <col min="13572" max="13572" width="11.5703125" style="3" customWidth="1"/>
    <col min="13573" max="13573" width="16.140625" style="3" customWidth="1"/>
    <col min="13574" max="13574" width="23.42578125" style="3" customWidth="1"/>
    <col min="13575" max="13575" width="16.5703125" style="3" customWidth="1"/>
    <col min="13576" max="13576" width="17.42578125" style="3" customWidth="1"/>
    <col min="13577" max="13577" width="16.28515625" style="3" customWidth="1"/>
    <col min="13578" max="13578" width="17.42578125" style="3" customWidth="1"/>
    <col min="13579" max="13579" width="18.85546875" style="3" customWidth="1"/>
    <col min="13580" max="13580" width="20.42578125" style="3" customWidth="1"/>
    <col min="13581" max="13581" width="23.5703125" style="3" customWidth="1"/>
    <col min="13582" max="13582" width="20.42578125" style="3" customWidth="1"/>
    <col min="13583" max="13583" width="14.5703125" style="3" bestFit="1" customWidth="1"/>
    <col min="13584" max="13584" width="12.140625" style="3" customWidth="1"/>
    <col min="13585" max="13585" width="16.42578125" style="3" bestFit="1" customWidth="1"/>
    <col min="13586" max="13588" width="12.140625" style="3" customWidth="1"/>
    <col min="13589" max="13824" width="12.140625" style="3"/>
    <col min="13825" max="13825" width="3.7109375" style="3" customWidth="1"/>
    <col min="13826" max="13826" width="12.85546875" style="3" customWidth="1"/>
    <col min="13827" max="13827" width="12.140625" style="3" customWidth="1"/>
    <col min="13828" max="13828" width="11.5703125" style="3" customWidth="1"/>
    <col min="13829" max="13829" width="16.140625" style="3" customWidth="1"/>
    <col min="13830" max="13830" width="23.42578125" style="3" customWidth="1"/>
    <col min="13831" max="13831" width="16.5703125" style="3" customWidth="1"/>
    <col min="13832" max="13832" width="17.42578125" style="3" customWidth="1"/>
    <col min="13833" max="13833" width="16.28515625" style="3" customWidth="1"/>
    <col min="13834" max="13834" width="17.42578125" style="3" customWidth="1"/>
    <col min="13835" max="13835" width="18.85546875" style="3" customWidth="1"/>
    <col min="13836" max="13836" width="20.42578125" style="3" customWidth="1"/>
    <col min="13837" max="13837" width="23.5703125" style="3" customWidth="1"/>
    <col min="13838" max="13838" width="20.42578125" style="3" customWidth="1"/>
    <col min="13839" max="13839" width="14.5703125" style="3" bestFit="1" customWidth="1"/>
    <col min="13840" max="13840" width="12.140625" style="3" customWidth="1"/>
    <col min="13841" max="13841" width="16.42578125" style="3" bestFit="1" customWidth="1"/>
    <col min="13842" max="13844" width="12.140625" style="3" customWidth="1"/>
    <col min="13845" max="14080" width="12.140625" style="3"/>
    <col min="14081" max="14081" width="3.7109375" style="3" customWidth="1"/>
    <col min="14082" max="14082" width="12.85546875" style="3" customWidth="1"/>
    <col min="14083" max="14083" width="12.140625" style="3" customWidth="1"/>
    <col min="14084" max="14084" width="11.5703125" style="3" customWidth="1"/>
    <col min="14085" max="14085" width="16.140625" style="3" customWidth="1"/>
    <col min="14086" max="14086" width="23.42578125" style="3" customWidth="1"/>
    <col min="14087" max="14087" width="16.5703125" style="3" customWidth="1"/>
    <col min="14088" max="14088" width="17.42578125" style="3" customWidth="1"/>
    <col min="14089" max="14089" width="16.28515625" style="3" customWidth="1"/>
    <col min="14090" max="14090" width="17.42578125" style="3" customWidth="1"/>
    <col min="14091" max="14091" width="18.85546875" style="3" customWidth="1"/>
    <col min="14092" max="14092" width="20.42578125" style="3" customWidth="1"/>
    <col min="14093" max="14093" width="23.5703125" style="3" customWidth="1"/>
    <col min="14094" max="14094" width="20.42578125" style="3" customWidth="1"/>
    <col min="14095" max="14095" width="14.5703125" style="3" bestFit="1" customWidth="1"/>
    <col min="14096" max="14096" width="12.140625" style="3" customWidth="1"/>
    <col min="14097" max="14097" width="16.42578125" style="3" bestFit="1" customWidth="1"/>
    <col min="14098" max="14100" width="12.140625" style="3" customWidth="1"/>
    <col min="14101" max="14336" width="12.140625" style="3"/>
    <col min="14337" max="14337" width="3.7109375" style="3" customWidth="1"/>
    <col min="14338" max="14338" width="12.85546875" style="3" customWidth="1"/>
    <col min="14339" max="14339" width="12.140625" style="3" customWidth="1"/>
    <col min="14340" max="14340" width="11.5703125" style="3" customWidth="1"/>
    <col min="14341" max="14341" width="16.140625" style="3" customWidth="1"/>
    <col min="14342" max="14342" width="23.42578125" style="3" customWidth="1"/>
    <col min="14343" max="14343" width="16.5703125" style="3" customWidth="1"/>
    <col min="14344" max="14344" width="17.42578125" style="3" customWidth="1"/>
    <col min="14345" max="14345" width="16.28515625" style="3" customWidth="1"/>
    <col min="14346" max="14346" width="17.42578125" style="3" customWidth="1"/>
    <col min="14347" max="14347" width="18.85546875" style="3" customWidth="1"/>
    <col min="14348" max="14348" width="20.42578125" style="3" customWidth="1"/>
    <col min="14349" max="14349" width="23.5703125" style="3" customWidth="1"/>
    <col min="14350" max="14350" width="20.42578125" style="3" customWidth="1"/>
    <col min="14351" max="14351" width="14.5703125" style="3" bestFit="1" customWidth="1"/>
    <col min="14352" max="14352" width="12.140625" style="3" customWidth="1"/>
    <col min="14353" max="14353" width="16.42578125" style="3" bestFit="1" customWidth="1"/>
    <col min="14354" max="14356" width="12.140625" style="3" customWidth="1"/>
    <col min="14357" max="14592" width="12.140625" style="3"/>
    <col min="14593" max="14593" width="3.7109375" style="3" customWidth="1"/>
    <col min="14594" max="14594" width="12.85546875" style="3" customWidth="1"/>
    <col min="14595" max="14595" width="12.140625" style="3" customWidth="1"/>
    <col min="14596" max="14596" width="11.5703125" style="3" customWidth="1"/>
    <col min="14597" max="14597" width="16.140625" style="3" customWidth="1"/>
    <col min="14598" max="14598" width="23.42578125" style="3" customWidth="1"/>
    <col min="14599" max="14599" width="16.5703125" style="3" customWidth="1"/>
    <col min="14600" max="14600" width="17.42578125" style="3" customWidth="1"/>
    <col min="14601" max="14601" width="16.28515625" style="3" customWidth="1"/>
    <col min="14602" max="14602" width="17.42578125" style="3" customWidth="1"/>
    <col min="14603" max="14603" width="18.85546875" style="3" customWidth="1"/>
    <col min="14604" max="14604" width="20.42578125" style="3" customWidth="1"/>
    <col min="14605" max="14605" width="23.5703125" style="3" customWidth="1"/>
    <col min="14606" max="14606" width="20.42578125" style="3" customWidth="1"/>
    <col min="14607" max="14607" width="14.5703125" style="3" bestFit="1" customWidth="1"/>
    <col min="14608" max="14608" width="12.140625" style="3" customWidth="1"/>
    <col min="14609" max="14609" width="16.42578125" style="3" bestFit="1" customWidth="1"/>
    <col min="14610" max="14612" width="12.140625" style="3" customWidth="1"/>
    <col min="14613" max="14848" width="12.140625" style="3"/>
    <col min="14849" max="14849" width="3.7109375" style="3" customWidth="1"/>
    <col min="14850" max="14850" width="12.85546875" style="3" customWidth="1"/>
    <col min="14851" max="14851" width="12.140625" style="3" customWidth="1"/>
    <col min="14852" max="14852" width="11.5703125" style="3" customWidth="1"/>
    <col min="14853" max="14853" width="16.140625" style="3" customWidth="1"/>
    <col min="14854" max="14854" width="23.42578125" style="3" customWidth="1"/>
    <col min="14855" max="14855" width="16.5703125" style="3" customWidth="1"/>
    <col min="14856" max="14856" width="17.42578125" style="3" customWidth="1"/>
    <col min="14857" max="14857" width="16.28515625" style="3" customWidth="1"/>
    <col min="14858" max="14858" width="17.42578125" style="3" customWidth="1"/>
    <col min="14859" max="14859" width="18.85546875" style="3" customWidth="1"/>
    <col min="14860" max="14860" width="20.42578125" style="3" customWidth="1"/>
    <col min="14861" max="14861" width="23.5703125" style="3" customWidth="1"/>
    <col min="14862" max="14862" width="20.42578125" style="3" customWidth="1"/>
    <col min="14863" max="14863" width="14.5703125" style="3" bestFit="1" customWidth="1"/>
    <col min="14864" max="14864" width="12.140625" style="3" customWidth="1"/>
    <col min="14865" max="14865" width="16.42578125" style="3" bestFit="1" customWidth="1"/>
    <col min="14866" max="14868" width="12.140625" style="3" customWidth="1"/>
    <col min="14869" max="15104" width="12.140625" style="3"/>
    <col min="15105" max="15105" width="3.7109375" style="3" customWidth="1"/>
    <col min="15106" max="15106" width="12.85546875" style="3" customWidth="1"/>
    <col min="15107" max="15107" width="12.140625" style="3" customWidth="1"/>
    <col min="15108" max="15108" width="11.5703125" style="3" customWidth="1"/>
    <col min="15109" max="15109" width="16.140625" style="3" customWidth="1"/>
    <col min="15110" max="15110" width="23.42578125" style="3" customWidth="1"/>
    <col min="15111" max="15111" width="16.5703125" style="3" customWidth="1"/>
    <col min="15112" max="15112" width="17.42578125" style="3" customWidth="1"/>
    <col min="15113" max="15113" width="16.28515625" style="3" customWidth="1"/>
    <col min="15114" max="15114" width="17.42578125" style="3" customWidth="1"/>
    <col min="15115" max="15115" width="18.85546875" style="3" customWidth="1"/>
    <col min="15116" max="15116" width="20.42578125" style="3" customWidth="1"/>
    <col min="15117" max="15117" width="23.5703125" style="3" customWidth="1"/>
    <col min="15118" max="15118" width="20.42578125" style="3" customWidth="1"/>
    <col min="15119" max="15119" width="14.5703125" style="3" bestFit="1" customWidth="1"/>
    <col min="15120" max="15120" width="12.140625" style="3" customWidth="1"/>
    <col min="15121" max="15121" width="16.42578125" style="3" bestFit="1" customWidth="1"/>
    <col min="15122" max="15124" width="12.140625" style="3" customWidth="1"/>
    <col min="15125" max="15360" width="12.140625" style="3"/>
    <col min="15361" max="15361" width="3.7109375" style="3" customWidth="1"/>
    <col min="15362" max="15362" width="12.85546875" style="3" customWidth="1"/>
    <col min="15363" max="15363" width="12.140625" style="3" customWidth="1"/>
    <col min="15364" max="15364" width="11.5703125" style="3" customWidth="1"/>
    <col min="15365" max="15365" width="16.140625" style="3" customWidth="1"/>
    <col min="15366" max="15366" width="23.42578125" style="3" customWidth="1"/>
    <col min="15367" max="15367" width="16.5703125" style="3" customWidth="1"/>
    <col min="15368" max="15368" width="17.42578125" style="3" customWidth="1"/>
    <col min="15369" max="15369" width="16.28515625" style="3" customWidth="1"/>
    <col min="15370" max="15370" width="17.42578125" style="3" customWidth="1"/>
    <col min="15371" max="15371" width="18.85546875" style="3" customWidth="1"/>
    <col min="15372" max="15372" width="20.42578125" style="3" customWidth="1"/>
    <col min="15373" max="15373" width="23.5703125" style="3" customWidth="1"/>
    <col min="15374" max="15374" width="20.42578125" style="3" customWidth="1"/>
    <col min="15375" max="15375" width="14.5703125" style="3" bestFit="1" customWidth="1"/>
    <col min="15376" max="15376" width="12.140625" style="3" customWidth="1"/>
    <col min="15377" max="15377" width="16.42578125" style="3" bestFit="1" customWidth="1"/>
    <col min="15378" max="15380" width="12.140625" style="3" customWidth="1"/>
    <col min="15381" max="15616" width="12.140625" style="3"/>
    <col min="15617" max="15617" width="3.7109375" style="3" customWidth="1"/>
    <col min="15618" max="15618" width="12.85546875" style="3" customWidth="1"/>
    <col min="15619" max="15619" width="12.140625" style="3" customWidth="1"/>
    <col min="15620" max="15620" width="11.5703125" style="3" customWidth="1"/>
    <col min="15621" max="15621" width="16.140625" style="3" customWidth="1"/>
    <col min="15622" max="15622" width="23.42578125" style="3" customWidth="1"/>
    <col min="15623" max="15623" width="16.5703125" style="3" customWidth="1"/>
    <col min="15624" max="15624" width="17.42578125" style="3" customWidth="1"/>
    <col min="15625" max="15625" width="16.28515625" style="3" customWidth="1"/>
    <col min="15626" max="15626" width="17.42578125" style="3" customWidth="1"/>
    <col min="15627" max="15627" width="18.85546875" style="3" customWidth="1"/>
    <col min="15628" max="15628" width="20.42578125" style="3" customWidth="1"/>
    <col min="15629" max="15629" width="23.5703125" style="3" customWidth="1"/>
    <col min="15630" max="15630" width="20.42578125" style="3" customWidth="1"/>
    <col min="15631" max="15631" width="14.5703125" style="3" bestFit="1" customWidth="1"/>
    <col min="15632" max="15632" width="12.140625" style="3" customWidth="1"/>
    <col min="15633" max="15633" width="16.42578125" style="3" bestFit="1" customWidth="1"/>
    <col min="15634" max="15636" width="12.140625" style="3" customWidth="1"/>
    <col min="15637" max="15872" width="12.140625" style="3"/>
    <col min="15873" max="15873" width="3.7109375" style="3" customWidth="1"/>
    <col min="15874" max="15874" width="12.85546875" style="3" customWidth="1"/>
    <col min="15875" max="15875" width="12.140625" style="3" customWidth="1"/>
    <col min="15876" max="15876" width="11.5703125" style="3" customWidth="1"/>
    <col min="15877" max="15877" width="16.140625" style="3" customWidth="1"/>
    <col min="15878" max="15878" width="23.42578125" style="3" customWidth="1"/>
    <col min="15879" max="15879" width="16.5703125" style="3" customWidth="1"/>
    <col min="15880" max="15880" width="17.42578125" style="3" customWidth="1"/>
    <col min="15881" max="15881" width="16.28515625" style="3" customWidth="1"/>
    <col min="15882" max="15882" width="17.42578125" style="3" customWidth="1"/>
    <col min="15883" max="15883" width="18.85546875" style="3" customWidth="1"/>
    <col min="15884" max="15884" width="20.42578125" style="3" customWidth="1"/>
    <col min="15885" max="15885" width="23.5703125" style="3" customWidth="1"/>
    <col min="15886" max="15886" width="20.42578125" style="3" customWidth="1"/>
    <col min="15887" max="15887" width="14.5703125" style="3" bestFit="1" customWidth="1"/>
    <col min="15888" max="15888" width="12.140625" style="3" customWidth="1"/>
    <col min="15889" max="15889" width="16.42578125" style="3" bestFit="1" customWidth="1"/>
    <col min="15890" max="15892" width="12.140625" style="3" customWidth="1"/>
    <col min="15893" max="16128" width="12.140625" style="3"/>
    <col min="16129" max="16129" width="3.7109375" style="3" customWidth="1"/>
    <col min="16130" max="16130" width="12.85546875" style="3" customWidth="1"/>
    <col min="16131" max="16131" width="12.140625" style="3" customWidth="1"/>
    <col min="16132" max="16132" width="11.5703125" style="3" customWidth="1"/>
    <col min="16133" max="16133" width="16.140625" style="3" customWidth="1"/>
    <col min="16134" max="16134" width="23.42578125" style="3" customWidth="1"/>
    <col min="16135" max="16135" width="16.5703125" style="3" customWidth="1"/>
    <col min="16136" max="16136" width="17.42578125" style="3" customWidth="1"/>
    <col min="16137" max="16137" width="16.28515625" style="3" customWidth="1"/>
    <col min="16138" max="16138" width="17.42578125" style="3" customWidth="1"/>
    <col min="16139" max="16139" width="18.85546875" style="3" customWidth="1"/>
    <col min="16140" max="16140" width="20.42578125" style="3" customWidth="1"/>
    <col min="16141" max="16141" width="23.5703125" style="3" customWidth="1"/>
    <col min="16142" max="16142" width="20.42578125" style="3" customWidth="1"/>
    <col min="16143" max="16143" width="14.5703125" style="3" bestFit="1" customWidth="1"/>
    <col min="16144" max="16144" width="12.140625" style="3" customWidth="1"/>
    <col min="16145" max="16145" width="16.42578125" style="3" bestFit="1" customWidth="1"/>
    <col min="16146" max="16148" width="12.140625" style="3" customWidth="1"/>
    <col min="16149" max="16384" width="12.140625" style="3"/>
  </cols>
  <sheetData>
    <row r="1" spans="1:52" x14ac:dyDescent="0.25">
      <c r="A1" s="299" t="s">
        <v>228</v>
      </c>
      <c r="B1" s="299"/>
      <c r="C1" s="299"/>
      <c r="D1" s="299"/>
      <c r="E1" s="299"/>
      <c r="F1" s="299"/>
      <c r="G1" s="299"/>
      <c r="H1" s="299"/>
      <c r="I1" s="29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9.75" customHeight="1" x14ac:dyDescent="0.25">
      <c r="A2" s="299"/>
      <c r="B2" s="299"/>
      <c r="C2" s="299"/>
      <c r="D2" s="299"/>
      <c r="E2" s="299"/>
      <c r="F2" s="299"/>
      <c r="G2" s="299"/>
      <c r="H2" s="299"/>
      <c r="I2" s="29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6" customFormat="1" x14ac:dyDescent="0.25">
      <c r="A3" s="93"/>
      <c r="B3" s="81"/>
      <c r="C3" s="145"/>
      <c r="D3" s="81"/>
      <c r="E3" s="81"/>
      <c r="F3" s="81"/>
      <c r="G3" s="81"/>
      <c r="H3" s="81"/>
      <c r="I3" s="8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52" s="6" customFormat="1" x14ac:dyDescent="0.25">
      <c r="A4" s="300" t="s">
        <v>0</v>
      </c>
      <c r="B4" s="300"/>
      <c r="C4" s="300"/>
      <c r="D4" s="300"/>
      <c r="E4" s="300"/>
      <c r="F4" s="3"/>
      <c r="G4" s="3"/>
      <c r="H4" s="3"/>
      <c r="I4" s="3"/>
      <c r="J4" s="1"/>
      <c r="K4" s="1"/>
      <c r="L4" s="1" t="s">
        <v>8</v>
      </c>
      <c r="M4" s="1"/>
      <c r="N4" s="1"/>
      <c r="O4" s="1"/>
      <c r="P4" s="1"/>
      <c r="Q4" s="1"/>
      <c r="R4" s="1"/>
      <c r="S4" s="1"/>
      <c r="T4" s="1"/>
    </row>
    <row r="5" spans="1:52" s="6" customFormat="1" x14ac:dyDescent="0.25">
      <c r="A5" s="297" t="s">
        <v>1</v>
      </c>
      <c r="B5" s="297"/>
      <c r="C5" s="297"/>
      <c r="D5" s="297"/>
      <c r="E5" s="301"/>
      <c r="F5" s="302"/>
      <c r="G5" s="302"/>
      <c r="H5" s="302"/>
      <c r="I5" s="303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52" s="6" customFormat="1" ht="18" customHeight="1" x14ac:dyDescent="0.25">
      <c r="A6" s="297" t="s">
        <v>2</v>
      </c>
      <c r="B6" s="297"/>
      <c r="C6" s="297"/>
      <c r="D6" s="297"/>
      <c r="E6" s="301"/>
      <c r="F6" s="304"/>
      <c r="G6" s="304"/>
      <c r="H6" s="302"/>
      <c r="I6" s="303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52" s="6" customFormat="1" ht="21" customHeight="1" x14ac:dyDescent="0.25">
      <c r="A7" s="297" t="s">
        <v>3</v>
      </c>
      <c r="B7" s="297"/>
      <c r="C7" s="297"/>
      <c r="D7" s="297"/>
      <c r="E7" s="298"/>
      <c r="F7" s="228" t="s">
        <v>240</v>
      </c>
      <c r="G7" s="228"/>
      <c r="H7" s="229">
        <f>(8*5)/6*30</f>
        <v>200</v>
      </c>
      <c r="I7" s="230"/>
      <c r="J7" s="1"/>
      <c r="K7" s="1"/>
      <c r="L7" s="1" t="s">
        <v>8</v>
      </c>
      <c r="M7" s="1"/>
      <c r="N7" s="1"/>
      <c r="O7" s="1"/>
      <c r="P7" s="1"/>
      <c r="Q7" s="1"/>
      <c r="R7" s="1"/>
      <c r="S7" s="1"/>
      <c r="T7" s="1"/>
    </row>
    <row r="8" spans="1:52" s="6" customFormat="1" ht="21.75" customHeight="1" x14ac:dyDescent="0.25">
      <c r="A8" s="4"/>
      <c r="B8" s="3"/>
      <c r="C8" s="7"/>
      <c r="D8" s="3"/>
      <c r="E8" s="8"/>
      <c r="F8" s="228"/>
      <c r="G8" s="228"/>
      <c r="H8" s="231"/>
      <c r="I8" s="232"/>
      <c r="J8" s="1"/>
      <c r="K8" s="1" t="s">
        <v>8</v>
      </c>
      <c r="L8" s="1"/>
      <c r="M8" s="1"/>
      <c r="N8" s="1"/>
      <c r="O8" s="1"/>
      <c r="P8" s="1"/>
      <c r="Q8" s="1"/>
      <c r="R8" s="1"/>
      <c r="S8" s="1"/>
      <c r="T8" s="1"/>
    </row>
    <row r="9" spans="1:52" s="6" customFormat="1" x14ac:dyDescent="0.25">
      <c r="A9" s="4" t="s">
        <v>4</v>
      </c>
      <c r="B9" s="252" t="s">
        <v>5</v>
      </c>
      <c r="C9" s="252"/>
      <c r="D9" s="252"/>
      <c r="E9" s="252"/>
      <c r="F9" s="278"/>
      <c r="G9" s="81"/>
      <c r="H9" s="136">
        <v>42736</v>
      </c>
      <c r="I9" s="9"/>
      <c r="J9" s="1"/>
      <c r="K9" s="1" t="s">
        <v>8</v>
      </c>
      <c r="L9" s="1"/>
      <c r="M9" s="1"/>
      <c r="N9" s="1"/>
      <c r="O9" s="1"/>
      <c r="P9" s="1"/>
      <c r="Q9" s="1"/>
      <c r="R9" s="1"/>
      <c r="S9" s="1"/>
      <c r="T9" s="1"/>
    </row>
    <row r="10" spans="1:52" s="6" customFormat="1" x14ac:dyDescent="0.25">
      <c r="A10" s="4" t="s">
        <v>6</v>
      </c>
      <c r="B10" s="252" t="s">
        <v>7</v>
      </c>
      <c r="C10" s="252"/>
      <c r="D10" s="252"/>
      <c r="E10" s="10"/>
      <c r="F10" s="3"/>
      <c r="G10" s="3"/>
      <c r="H10" s="137" t="s">
        <v>9</v>
      </c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52" s="6" customFormat="1" x14ac:dyDescent="0.25">
      <c r="A11" s="4" t="s">
        <v>10</v>
      </c>
      <c r="B11" s="252" t="s">
        <v>11</v>
      </c>
      <c r="C11" s="252"/>
      <c r="D11" s="252"/>
      <c r="E11" s="252"/>
      <c r="F11" s="252"/>
      <c r="G11" s="3"/>
      <c r="H11" s="151" t="s">
        <v>221</v>
      </c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52" s="6" customFormat="1" x14ac:dyDescent="0.25">
      <c r="A12" s="4" t="s">
        <v>12</v>
      </c>
      <c r="B12" s="312" t="s">
        <v>13</v>
      </c>
      <c r="C12" s="313"/>
      <c r="D12" s="313"/>
      <c r="E12" s="313"/>
      <c r="F12" s="314"/>
      <c r="G12" s="3"/>
      <c r="H12" s="3">
        <v>12</v>
      </c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52" s="6" customFormat="1" x14ac:dyDescent="0.25">
      <c r="A13" s="4"/>
      <c r="B13" s="3"/>
      <c r="C13" s="11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52" s="6" customFormat="1" x14ac:dyDescent="0.25">
      <c r="A14" s="300"/>
      <c r="B14" s="300"/>
      <c r="C14" s="300"/>
      <c r="D14" s="315" t="s">
        <v>14</v>
      </c>
      <c r="E14" s="315"/>
      <c r="F14" s="315"/>
      <c r="G14" s="315"/>
      <c r="H14" s="315"/>
      <c r="I14" s="316" t="s">
        <v>15</v>
      </c>
      <c r="J14" s="317"/>
      <c r="K14" s="247"/>
      <c r="L14" s="247"/>
      <c r="M14" s="1"/>
      <c r="N14" s="1"/>
      <c r="O14" s="1"/>
      <c r="P14" s="1"/>
      <c r="Q14" s="1"/>
      <c r="R14" s="1"/>
      <c r="S14" s="1"/>
      <c r="T14" s="1"/>
    </row>
    <row r="15" spans="1:52" s="6" customFormat="1" x14ac:dyDescent="0.25">
      <c r="A15" s="297"/>
      <c r="B15" s="297"/>
      <c r="C15" s="297"/>
      <c r="D15" s="318"/>
      <c r="E15" s="319"/>
      <c r="F15" s="319"/>
      <c r="G15" s="319"/>
      <c r="H15" s="320"/>
      <c r="I15" s="128">
        <f>M19</f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52" s="6" customFormat="1" x14ac:dyDescent="0.25">
      <c r="A16" s="305"/>
      <c r="B16" s="306"/>
      <c r="C16" s="306"/>
      <c r="D16" s="306"/>
      <c r="E16" s="306"/>
      <c r="F16" s="306"/>
      <c r="G16" s="306"/>
      <c r="H16" s="306"/>
      <c r="I16" s="12"/>
      <c r="J16" s="115"/>
      <c r="K16" s="12"/>
      <c r="L16" s="12"/>
      <c r="M16" s="12"/>
      <c r="N16" s="12"/>
      <c r="O16" s="12"/>
      <c r="P16" s="12"/>
      <c r="Q16" s="12"/>
      <c r="R16" s="12"/>
      <c r="S16" s="12"/>
      <c r="T16" s="1"/>
    </row>
    <row r="17" spans="1:19" s="6" customFormat="1" x14ac:dyDescent="0.25">
      <c r="A17" s="307"/>
      <c r="B17" s="307"/>
      <c r="C17" s="307"/>
      <c r="D17" s="307"/>
      <c r="E17" s="307"/>
      <c r="F17" s="307"/>
      <c r="G17" s="307"/>
      <c r="H17" s="308"/>
      <c r="I17" s="12"/>
      <c r="J17" s="238" t="s">
        <v>16</v>
      </c>
      <c r="K17" s="239"/>
      <c r="L17" s="239"/>
      <c r="M17" s="12"/>
      <c r="N17" s="12"/>
      <c r="O17" s="12"/>
      <c r="P17" s="12"/>
      <c r="Q17" s="12"/>
      <c r="R17" s="12"/>
      <c r="S17" s="12"/>
    </row>
    <row r="18" spans="1:19" s="6" customFormat="1" x14ac:dyDescent="0.25">
      <c r="A18" s="300" t="s">
        <v>17</v>
      </c>
      <c r="B18" s="300"/>
      <c r="C18" s="300"/>
      <c r="D18" s="300"/>
      <c r="E18" s="300"/>
      <c r="F18" s="300"/>
      <c r="G18" s="300"/>
      <c r="H18" s="309"/>
      <c r="I18" s="12"/>
      <c r="J18" s="240" t="s">
        <v>18</v>
      </c>
      <c r="K18" s="241"/>
      <c r="L18" s="12" t="s">
        <v>19</v>
      </c>
      <c r="M18" s="12" t="s">
        <v>20</v>
      </c>
      <c r="N18" s="12"/>
      <c r="O18" s="12"/>
      <c r="P18" s="12"/>
      <c r="Q18" s="12"/>
      <c r="R18" s="12"/>
      <c r="S18" s="12"/>
    </row>
    <row r="19" spans="1:19" s="6" customFormat="1" x14ac:dyDescent="0.25">
      <c r="A19" s="4">
        <v>1</v>
      </c>
      <c r="B19" s="252" t="s">
        <v>21</v>
      </c>
      <c r="C19" s="252"/>
      <c r="D19" s="252"/>
      <c r="E19" s="252"/>
      <c r="F19" s="252"/>
      <c r="G19" s="310" t="s">
        <v>222</v>
      </c>
      <c r="H19" s="311"/>
      <c r="I19" s="12"/>
      <c r="J19" s="116">
        <v>0</v>
      </c>
      <c r="K19" s="82"/>
      <c r="L19" s="82">
        <v>0</v>
      </c>
      <c r="M19" s="83">
        <v>1</v>
      </c>
      <c r="N19" s="12"/>
      <c r="O19" s="12"/>
      <c r="P19" s="12"/>
      <c r="Q19" s="12"/>
      <c r="R19" s="12"/>
      <c r="S19" s="12"/>
    </row>
    <row r="20" spans="1:19" s="6" customFormat="1" x14ac:dyDescent="0.25">
      <c r="A20" s="4">
        <v>2</v>
      </c>
      <c r="B20" s="252" t="s">
        <v>214</v>
      </c>
      <c r="C20" s="252"/>
      <c r="D20" s="252"/>
      <c r="E20" s="252"/>
      <c r="F20" s="252"/>
      <c r="G20" s="323">
        <v>994.72</v>
      </c>
      <c r="H20" s="324"/>
      <c r="I20" s="28"/>
      <c r="J20" s="117"/>
      <c r="K20" s="84"/>
      <c r="L20" s="84"/>
      <c r="M20" s="84"/>
      <c r="N20" s="12"/>
      <c r="O20" s="12"/>
      <c r="P20" s="12"/>
      <c r="Q20" s="12"/>
      <c r="R20" s="12"/>
      <c r="S20" s="12"/>
    </row>
    <row r="21" spans="1:19" s="6" customFormat="1" x14ac:dyDescent="0.25">
      <c r="A21" s="4">
        <v>3</v>
      </c>
      <c r="B21" s="252" t="s">
        <v>22</v>
      </c>
      <c r="C21" s="252"/>
      <c r="D21" s="252"/>
      <c r="E21" s="252"/>
      <c r="F21" s="252"/>
      <c r="G21" s="310" t="s">
        <v>222</v>
      </c>
      <c r="H21" s="311"/>
      <c r="I21" s="12"/>
      <c r="J21" s="115"/>
      <c r="K21" s="12"/>
      <c r="L21" s="12"/>
      <c r="M21" s="12"/>
      <c r="N21" s="12"/>
      <c r="O21" s="12"/>
      <c r="P21" s="12"/>
      <c r="Q21" s="12"/>
      <c r="R21" s="12"/>
      <c r="S21" s="12"/>
    </row>
    <row r="22" spans="1:19" s="6" customFormat="1" x14ac:dyDescent="0.25">
      <c r="A22" s="4">
        <v>4</v>
      </c>
      <c r="B22" s="252" t="s">
        <v>23</v>
      </c>
      <c r="C22" s="252"/>
      <c r="D22" s="252"/>
      <c r="E22" s="252"/>
      <c r="F22" s="252"/>
      <c r="G22" s="325">
        <v>42753</v>
      </c>
      <c r="H22" s="326"/>
      <c r="I22" s="12"/>
      <c r="J22" s="115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6" customFormat="1" x14ac:dyDescent="0.25">
      <c r="A23" s="4"/>
      <c r="B23" s="3"/>
      <c r="C23" s="3"/>
      <c r="D23" s="3"/>
      <c r="E23" s="3"/>
      <c r="F23" s="3"/>
      <c r="G23" s="3"/>
      <c r="H23" s="8"/>
      <c r="I23" s="12"/>
      <c r="J23" s="115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6" customFormat="1" x14ac:dyDescent="0.25">
      <c r="A24" s="321" t="s">
        <v>24</v>
      </c>
      <c r="B24" s="321"/>
      <c r="C24" s="321"/>
      <c r="D24" s="321"/>
      <c r="E24" s="321"/>
      <c r="F24" s="321"/>
      <c r="G24" s="321"/>
      <c r="H24" s="322"/>
      <c r="I24" s="78"/>
      <c r="J24" s="238" t="s">
        <v>25</v>
      </c>
      <c r="K24" s="239"/>
      <c r="L24" s="239"/>
      <c r="M24" s="239"/>
      <c r="N24" s="12"/>
      <c r="O24" s="12"/>
      <c r="P24" s="12"/>
      <c r="Q24" s="12"/>
      <c r="R24" s="12"/>
      <c r="S24" s="12"/>
    </row>
    <row r="25" spans="1:19" s="6" customFormat="1" x14ac:dyDescent="0.25">
      <c r="A25" s="4"/>
      <c r="B25" s="300" t="s">
        <v>26</v>
      </c>
      <c r="C25" s="300"/>
      <c r="D25" s="300"/>
      <c r="E25" s="300"/>
      <c r="F25" s="300"/>
      <c r="G25" s="14"/>
      <c r="H25" s="79" t="s">
        <v>27</v>
      </c>
      <c r="I25" s="12"/>
      <c r="J25" s="115" t="s">
        <v>28</v>
      </c>
      <c r="K25" s="12" t="s">
        <v>29</v>
      </c>
      <c r="L25" s="12" t="s">
        <v>30</v>
      </c>
      <c r="M25" s="12"/>
      <c r="N25" s="12"/>
      <c r="O25" s="12"/>
      <c r="P25" s="12"/>
      <c r="Q25" s="12"/>
      <c r="R25" s="12"/>
      <c r="S25" s="12"/>
    </row>
    <row r="26" spans="1:19" s="6" customFormat="1" x14ac:dyDescent="0.25">
      <c r="A26" s="4" t="s">
        <v>4</v>
      </c>
      <c r="B26" s="251" t="s">
        <v>224</v>
      </c>
      <c r="C26" s="252"/>
      <c r="D26" s="252"/>
      <c r="E26" s="252"/>
      <c r="F26" s="252"/>
      <c r="G26" s="3"/>
      <c r="H26" s="141">
        <f>(G20/220)*H7</f>
        <v>904.29090909090917</v>
      </c>
      <c r="I26" s="20"/>
      <c r="J26" s="118">
        <f>H26/200</f>
        <v>4.5214545454545458</v>
      </c>
      <c r="K26" s="16">
        <v>0.2</v>
      </c>
      <c r="L26" s="15">
        <f>J26*K26</f>
        <v>0.90429090909090926</v>
      </c>
      <c r="M26" s="75">
        <f>L26*2</f>
        <v>1.8085818181818185</v>
      </c>
      <c r="N26" s="12"/>
      <c r="O26" s="12"/>
      <c r="P26" s="12"/>
      <c r="Q26" s="12"/>
      <c r="R26" s="12"/>
      <c r="S26" s="12"/>
    </row>
    <row r="27" spans="1:19" s="6" customFormat="1" x14ac:dyDescent="0.25">
      <c r="A27" s="4" t="s">
        <v>6</v>
      </c>
      <c r="B27" s="252" t="s">
        <v>33</v>
      </c>
      <c r="C27" s="252"/>
      <c r="D27" s="252"/>
      <c r="E27" s="252"/>
      <c r="F27" s="252"/>
      <c r="G27" s="17"/>
      <c r="H27" s="142"/>
      <c r="I27" s="129"/>
      <c r="J27" s="115"/>
      <c r="K27" s="12"/>
      <c r="L27" s="12"/>
      <c r="M27" s="12"/>
      <c r="N27" s="12"/>
      <c r="O27" s="12"/>
      <c r="P27" s="12"/>
      <c r="Q27" s="12"/>
      <c r="R27" s="12"/>
      <c r="S27" s="12"/>
    </row>
    <row r="28" spans="1:19" s="6" customFormat="1" x14ac:dyDescent="0.25">
      <c r="A28" s="4" t="s">
        <v>10</v>
      </c>
      <c r="B28" s="251" t="s">
        <v>198</v>
      </c>
      <c r="C28" s="252"/>
      <c r="D28" s="252"/>
      <c r="E28" s="252"/>
      <c r="F28" s="252"/>
      <c r="G28" s="17">
        <v>0.4</v>
      </c>
      <c r="H28" s="143">
        <f>G20*0.4</f>
        <v>397.88800000000003</v>
      </c>
      <c r="I28" s="12"/>
      <c r="J28" s="238" t="s">
        <v>34</v>
      </c>
      <c r="K28" s="239"/>
      <c r="L28" s="239"/>
      <c r="M28" s="239"/>
      <c r="N28" s="12"/>
      <c r="O28" s="12"/>
      <c r="P28" s="12"/>
      <c r="Q28" s="12"/>
      <c r="R28" s="12"/>
      <c r="S28" s="12"/>
    </row>
    <row r="29" spans="1:19" s="6" customFormat="1" x14ac:dyDescent="0.25">
      <c r="A29" s="4" t="s">
        <v>12</v>
      </c>
      <c r="B29" s="252"/>
      <c r="C29" s="252"/>
      <c r="D29" s="252"/>
      <c r="E29" s="252"/>
      <c r="F29" s="252"/>
      <c r="G29" s="17"/>
      <c r="H29" s="144"/>
      <c r="I29" s="130"/>
      <c r="J29" s="115" t="s">
        <v>35</v>
      </c>
      <c r="K29" s="12" t="s">
        <v>36</v>
      </c>
      <c r="L29" s="12" t="s">
        <v>37</v>
      </c>
      <c r="M29" s="12" t="s">
        <v>38</v>
      </c>
      <c r="N29" s="12"/>
      <c r="O29" s="12"/>
      <c r="P29" s="12"/>
      <c r="Q29" s="12"/>
      <c r="R29" s="12"/>
      <c r="S29" s="12"/>
    </row>
    <row r="30" spans="1:19" s="6" customFormat="1" x14ac:dyDescent="0.25">
      <c r="A30" s="4" t="s">
        <v>39</v>
      </c>
      <c r="B30" s="252"/>
      <c r="C30" s="252"/>
      <c r="D30" s="252"/>
      <c r="E30" s="252"/>
      <c r="F30" s="252"/>
      <c r="G30" s="17"/>
      <c r="H30" s="144"/>
      <c r="I30" s="130"/>
      <c r="J30" s="118">
        <f>(J26*1.2)</f>
        <v>5.4257454545454546</v>
      </c>
      <c r="K30" s="16">
        <v>0.5</v>
      </c>
      <c r="L30" s="15">
        <f>J30*K30</f>
        <v>2.7128727272727273</v>
      </c>
      <c r="M30" s="15">
        <f>L30*2</f>
        <v>5.4257454545454546</v>
      </c>
      <c r="N30" s="12"/>
      <c r="O30" s="12"/>
      <c r="P30" s="12"/>
      <c r="Q30" s="12"/>
      <c r="R30" s="12"/>
      <c r="S30" s="12"/>
    </row>
    <row r="31" spans="1:19" s="6" customFormat="1" x14ac:dyDescent="0.25">
      <c r="A31" s="4" t="s">
        <v>40</v>
      </c>
      <c r="B31" s="252"/>
      <c r="C31" s="252"/>
      <c r="D31" s="252"/>
      <c r="E31" s="252"/>
      <c r="F31" s="252"/>
      <c r="G31" s="3"/>
      <c r="H31" s="144"/>
      <c r="I31" s="130"/>
      <c r="J31" s="115"/>
      <c r="K31" s="12"/>
      <c r="L31" s="12"/>
      <c r="M31" s="12"/>
      <c r="N31" s="12"/>
      <c r="O31" s="12"/>
      <c r="P31" s="12"/>
      <c r="Q31" s="12"/>
      <c r="R31" s="12"/>
      <c r="S31" s="12"/>
    </row>
    <row r="32" spans="1:19" s="6" customFormat="1" x14ac:dyDescent="0.25">
      <c r="A32" s="4" t="s">
        <v>41</v>
      </c>
      <c r="B32" s="327"/>
      <c r="C32" s="327"/>
      <c r="D32" s="327"/>
      <c r="E32" s="327"/>
      <c r="F32" s="327"/>
      <c r="G32" s="3"/>
      <c r="H32" s="141"/>
      <c r="I32" s="12"/>
      <c r="J32" s="115"/>
      <c r="K32" s="239" t="s">
        <v>43</v>
      </c>
      <c r="L32" s="241"/>
      <c r="M32" s="241"/>
      <c r="N32" s="12"/>
      <c r="O32" s="12"/>
      <c r="P32" s="12"/>
      <c r="Q32" s="12"/>
      <c r="R32" s="12"/>
      <c r="S32" s="12"/>
    </row>
    <row r="33" spans="1:19" s="6" customFormat="1" x14ac:dyDescent="0.25">
      <c r="A33" s="328" t="s">
        <v>44</v>
      </c>
      <c r="B33" s="329"/>
      <c r="C33" s="329"/>
      <c r="D33" s="329"/>
      <c r="E33" s="329"/>
      <c r="F33" s="330"/>
      <c r="G33" s="3"/>
      <c r="H33" s="19">
        <f>SUM(H26:H32)</f>
        <v>1302.1789090909092</v>
      </c>
      <c r="I33" s="131"/>
      <c r="J33" s="115"/>
      <c r="K33" s="20" t="s">
        <v>45</v>
      </c>
      <c r="L33" s="12" t="s">
        <v>46</v>
      </c>
      <c r="M33" s="12" t="s">
        <v>199</v>
      </c>
      <c r="N33" s="12"/>
      <c r="O33" s="12"/>
      <c r="P33" s="12"/>
      <c r="Q33" s="12"/>
      <c r="R33" s="12"/>
      <c r="S33" s="12"/>
    </row>
    <row r="34" spans="1:19" s="6" customFormat="1" x14ac:dyDescent="0.25">
      <c r="A34" s="307"/>
      <c r="B34" s="307"/>
      <c r="C34" s="307"/>
      <c r="D34" s="307"/>
      <c r="E34" s="307"/>
      <c r="F34" s="307"/>
      <c r="G34" s="307"/>
      <c r="H34" s="308"/>
      <c r="I34" s="12"/>
      <c r="J34" s="115"/>
      <c r="K34" s="21">
        <f>(((365*3)+366)/4)/12</f>
        <v>30.4375</v>
      </c>
      <c r="L34" s="21">
        <f>365/12</f>
        <v>30.416666666666668</v>
      </c>
      <c r="M34" s="21">
        <f>366/12</f>
        <v>30.5</v>
      </c>
      <c r="N34" s="12"/>
      <c r="O34" s="12"/>
      <c r="P34" s="12"/>
      <c r="Q34" s="12"/>
      <c r="R34" s="12"/>
      <c r="S34" s="12"/>
    </row>
    <row r="35" spans="1:19" s="6" customFormat="1" x14ac:dyDescent="0.25">
      <c r="A35" s="321" t="s">
        <v>47</v>
      </c>
      <c r="B35" s="321"/>
      <c r="C35" s="321"/>
      <c r="D35" s="321"/>
      <c r="E35" s="321"/>
      <c r="F35" s="321"/>
      <c r="G35" s="321"/>
      <c r="H35" s="322"/>
      <c r="I35" s="12"/>
      <c r="J35" s="238" t="s">
        <v>48</v>
      </c>
      <c r="K35" s="241"/>
      <c r="L35" s="241"/>
      <c r="M35" s="241"/>
      <c r="N35" s="12"/>
      <c r="O35" s="12"/>
      <c r="P35" s="12"/>
      <c r="Q35" s="12"/>
      <c r="R35" s="12"/>
      <c r="S35" s="12"/>
    </row>
    <row r="36" spans="1:19" s="6" customFormat="1" x14ac:dyDescent="0.25">
      <c r="A36" s="4"/>
      <c r="B36" s="300" t="s">
        <v>49</v>
      </c>
      <c r="C36" s="300"/>
      <c r="D36" s="300"/>
      <c r="E36" s="300"/>
      <c r="F36" s="300"/>
      <c r="G36" s="14"/>
      <c r="H36" s="79" t="s">
        <v>27</v>
      </c>
      <c r="I36" s="12"/>
      <c r="J36" s="115" t="s">
        <v>50</v>
      </c>
      <c r="K36" s="12" t="s">
        <v>51</v>
      </c>
      <c r="L36" s="12" t="s">
        <v>52</v>
      </c>
      <c r="M36" s="12" t="s">
        <v>53</v>
      </c>
      <c r="N36" s="12" t="s">
        <v>54</v>
      </c>
      <c r="O36" s="12" t="s">
        <v>55</v>
      </c>
      <c r="P36" s="12"/>
      <c r="Q36" s="12"/>
      <c r="R36" s="12"/>
      <c r="S36" s="12"/>
    </row>
    <row r="37" spans="1:19" s="6" customFormat="1" x14ac:dyDescent="0.25">
      <c r="A37" s="4" t="s">
        <v>4</v>
      </c>
      <c r="B37" s="252" t="s">
        <v>219</v>
      </c>
      <c r="C37" s="252"/>
      <c r="D37" s="252"/>
      <c r="E37" s="252"/>
      <c r="F37" s="252"/>
      <c r="G37" s="138">
        <v>3.5</v>
      </c>
      <c r="H37" s="139">
        <f>O37</f>
        <v>99.74254545454545</v>
      </c>
      <c r="I37" s="20"/>
      <c r="J37" s="119">
        <v>3.5</v>
      </c>
      <c r="K37" s="12">
        <v>2</v>
      </c>
      <c r="L37" s="12">
        <v>22</v>
      </c>
      <c r="M37" s="20">
        <f>(J37*2)*L37</f>
        <v>154</v>
      </c>
      <c r="N37" s="20">
        <f>H26*6%</f>
        <v>54.25745454545455</v>
      </c>
      <c r="O37" s="20">
        <f>M37-N37</f>
        <v>99.74254545454545</v>
      </c>
      <c r="P37" s="12"/>
      <c r="Q37" s="12"/>
      <c r="R37" s="12"/>
      <c r="S37" s="12"/>
    </row>
    <row r="38" spans="1:19" s="6" customFormat="1" x14ac:dyDescent="0.25">
      <c r="A38" s="4" t="s">
        <v>6</v>
      </c>
      <c r="B38" s="252" t="s">
        <v>201</v>
      </c>
      <c r="C38" s="252"/>
      <c r="D38" s="252"/>
      <c r="E38" s="252"/>
      <c r="F38" s="252"/>
      <c r="G38" s="85">
        <v>15.55</v>
      </c>
      <c r="H38" s="113">
        <f>O41</f>
        <v>282.23250000000002</v>
      </c>
      <c r="I38" s="20"/>
      <c r="J38" s="115"/>
      <c r="K38" s="12"/>
      <c r="L38" s="12"/>
      <c r="M38" s="12"/>
      <c r="N38" s="12"/>
      <c r="O38" s="12"/>
      <c r="P38" s="12"/>
      <c r="Q38" s="12"/>
      <c r="R38" s="12"/>
      <c r="S38" s="12"/>
    </row>
    <row r="39" spans="1:19" s="6" customFormat="1" x14ac:dyDescent="0.25">
      <c r="A39" s="4" t="s">
        <v>10</v>
      </c>
      <c r="B39" s="253" t="s">
        <v>223</v>
      </c>
      <c r="C39" s="233"/>
      <c r="D39" s="233"/>
      <c r="E39" s="233"/>
      <c r="F39" s="233"/>
      <c r="G39" s="3"/>
      <c r="H39" s="157">
        <v>10.06</v>
      </c>
      <c r="I39" s="42"/>
      <c r="J39" s="238" t="s">
        <v>56</v>
      </c>
      <c r="K39" s="239"/>
      <c r="L39" s="239"/>
      <c r="M39" s="239"/>
      <c r="N39" s="12"/>
      <c r="O39" s="12"/>
      <c r="P39" s="12"/>
      <c r="Q39" s="12"/>
      <c r="R39" s="12"/>
      <c r="S39" s="12"/>
    </row>
    <row r="40" spans="1:19" s="6" customFormat="1" x14ac:dyDescent="0.25">
      <c r="A40" s="4" t="s">
        <v>12</v>
      </c>
      <c r="B40" s="252"/>
      <c r="C40" s="252"/>
      <c r="D40" s="252"/>
      <c r="E40" s="252"/>
      <c r="F40" s="252"/>
      <c r="G40" s="3"/>
      <c r="H40" s="8"/>
      <c r="I40" s="12"/>
      <c r="J40" s="115" t="s">
        <v>57</v>
      </c>
      <c r="K40" s="12" t="str">
        <f>L36</f>
        <v>Nº dias/mês</v>
      </c>
      <c r="L40" s="12" t="str">
        <f>M36</f>
        <v>Total mensal</v>
      </c>
      <c r="M40" s="12" t="s">
        <v>58</v>
      </c>
      <c r="N40" s="12" t="s">
        <v>59</v>
      </c>
      <c r="O40" s="12" t="s">
        <v>55</v>
      </c>
      <c r="P40" s="12"/>
      <c r="Q40" s="12"/>
      <c r="R40" s="12"/>
      <c r="S40" s="12"/>
    </row>
    <row r="41" spans="1:19" s="6" customFormat="1" x14ac:dyDescent="0.25">
      <c r="A41" s="4" t="s">
        <v>39</v>
      </c>
      <c r="B41" s="251"/>
      <c r="C41" s="252"/>
      <c r="D41" s="252"/>
      <c r="E41" s="252"/>
      <c r="F41" s="252"/>
      <c r="G41" s="3"/>
      <c r="H41" s="111"/>
      <c r="I41" s="20"/>
      <c r="J41" s="120">
        <v>15.55</v>
      </c>
      <c r="K41" s="12">
        <v>22</v>
      </c>
      <c r="L41" s="12">
        <f>J41*K41</f>
        <v>342.1</v>
      </c>
      <c r="M41" s="24">
        <v>0.17499999999999999</v>
      </c>
      <c r="N41" s="12">
        <f>L41*M41</f>
        <v>59.8675</v>
      </c>
      <c r="O41" s="12">
        <f>L41-N41</f>
        <v>282.23250000000002</v>
      </c>
      <c r="P41" s="12"/>
      <c r="Q41" s="12"/>
      <c r="R41" s="12"/>
      <c r="S41" s="12"/>
    </row>
    <row r="42" spans="1:19" s="6" customFormat="1" x14ac:dyDescent="0.25">
      <c r="A42" s="4" t="s">
        <v>40</v>
      </c>
      <c r="B42" s="251"/>
      <c r="C42" s="252"/>
      <c r="D42" s="252"/>
      <c r="E42" s="252"/>
      <c r="F42" s="252"/>
      <c r="G42" s="3"/>
      <c r="H42" s="140"/>
      <c r="I42" s="12"/>
      <c r="J42" s="115"/>
      <c r="K42" s="12"/>
      <c r="L42" s="12"/>
      <c r="M42" s="12"/>
      <c r="N42" s="12"/>
      <c r="O42" s="12"/>
      <c r="P42" s="12"/>
      <c r="Q42" s="12"/>
      <c r="R42" s="12"/>
      <c r="S42" s="12"/>
    </row>
    <row r="43" spans="1:19" s="6" customFormat="1" x14ac:dyDescent="0.25">
      <c r="A43" s="4"/>
      <c r="B43" s="290" t="s">
        <v>44</v>
      </c>
      <c r="C43" s="290"/>
      <c r="D43" s="290"/>
      <c r="E43" s="290"/>
      <c r="F43" s="290"/>
      <c r="G43" s="3"/>
      <c r="H43" s="19">
        <f>SUM(H37:H42)</f>
        <v>392.03504545454547</v>
      </c>
      <c r="I43" s="131"/>
      <c r="J43" s="238" t="s">
        <v>60</v>
      </c>
      <c r="K43" s="239"/>
      <c r="L43" s="239"/>
      <c r="M43" s="239"/>
      <c r="N43" s="12"/>
      <c r="O43" s="12"/>
      <c r="P43" s="12"/>
      <c r="Q43" s="12"/>
      <c r="R43" s="12"/>
      <c r="S43" s="12"/>
    </row>
    <row r="44" spans="1:19" s="6" customFormat="1" x14ac:dyDescent="0.25">
      <c r="A44" s="307"/>
      <c r="B44" s="307"/>
      <c r="C44" s="307"/>
      <c r="D44" s="307"/>
      <c r="E44" s="307"/>
      <c r="F44" s="307"/>
      <c r="G44" s="307"/>
      <c r="H44" s="308"/>
      <c r="I44" s="12"/>
      <c r="J44" s="115" t="s">
        <v>61</v>
      </c>
      <c r="K44" s="12" t="s">
        <v>62</v>
      </c>
      <c r="L44" s="12" t="s">
        <v>44</v>
      </c>
      <c r="M44" s="12"/>
      <c r="N44" s="12"/>
      <c r="O44" s="12"/>
      <c r="P44" s="12"/>
      <c r="Q44" s="12"/>
      <c r="R44" s="12"/>
      <c r="S44" s="12"/>
    </row>
    <row r="45" spans="1:19" s="6" customFormat="1" x14ac:dyDescent="0.25">
      <c r="A45" s="321" t="s">
        <v>63</v>
      </c>
      <c r="B45" s="321"/>
      <c r="C45" s="321"/>
      <c r="D45" s="321"/>
      <c r="E45" s="321"/>
      <c r="F45" s="321"/>
      <c r="G45" s="321"/>
      <c r="H45" s="322"/>
      <c r="I45" s="12"/>
      <c r="J45" s="115">
        <v>0</v>
      </c>
      <c r="K45" s="12">
        <v>0</v>
      </c>
      <c r="L45" s="12">
        <f>J45-K45</f>
        <v>0</v>
      </c>
      <c r="M45" s="12"/>
      <c r="N45" s="12"/>
      <c r="O45" s="12"/>
      <c r="P45" s="12"/>
      <c r="Q45" s="12"/>
      <c r="R45" s="12"/>
      <c r="S45" s="12"/>
    </row>
    <row r="46" spans="1:19" s="6" customFormat="1" x14ac:dyDescent="0.25">
      <c r="A46" s="25"/>
      <c r="B46" s="300" t="s">
        <v>64</v>
      </c>
      <c r="C46" s="300"/>
      <c r="D46" s="300"/>
      <c r="E46" s="300"/>
      <c r="F46" s="300"/>
      <c r="G46" s="14"/>
      <c r="H46" s="79" t="s">
        <v>27</v>
      </c>
      <c r="I46" s="12"/>
      <c r="J46" s="115"/>
      <c r="K46" s="12"/>
      <c r="L46" s="12"/>
      <c r="M46" s="12"/>
      <c r="N46" s="12"/>
      <c r="O46" s="12"/>
      <c r="P46" s="12"/>
      <c r="Q46" s="12"/>
      <c r="R46" s="12"/>
      <c r="S46" s="12"/>
    </row>
    <row r="47" spans="1:19" s="6" customFormat="1" x14ac:dyDescent="0.25">
      <c r="A47" s="4" t="s">
        <v>4</v>
      </c>
      <c r="B47" s="252" t="s">
        <v>65</v>
      </c>
      <c r="C47" s="252"/>
      <c r="D47" s="252"/>
      <c r="E47" s="252"/>
      <c r="F47" s="252"/>
      <c r="G47" s="3"/>
      <c r="H47" s="111">
        <f>L49</f>
        <v>41.666666666666664</v>
      </c>
      <c r="I47" s="12"/>
      <c r="J47" s="238" t="s">
        <v>66</v>
      </c>
      <c r="K47" s="239"/>
      <c r="L47" s="239"/>
      <c r="M47" s="239"/>
      <c r="N47" s="12"/>
      <c r="O47" s="12"/>
      <c r="P47" s="12"/>
      <c r="Q47" s="12"/>
      <c r="R47" s="12"/>
      <c r="S47" s="12"/>
    </row>
    <row r="48" spans="1:19" s="6" customFormat="1" x14ac:dyDescent="0.25">
      <c r="A48" s="4" t="s">
        <v>6</v>
      </c>
      <c r="B48" s="252" t="s">
        <v>67</v>
      </c>
      <c r="C48" s="252"/>
      <c r="D48" s="252"/>
      <c r="E48" s="252"/>
      <c r="F48" s="252"/>
      <c r="G48" s="3"/>
      <c r="H48" s="111">
        <f>P53</f>
        <v>0</v>
      </c>
      <c r="I48" s="12"/>
      <c r="J48" s="240" t="s">
        <v>68</v>
      </c>
      <c r="K48" s="241"/>
      <c r="L48" s="12" t="s">
        <v>69</v>
      </c>
      <c r="M48" s="12"/>
      <c r="N48" s="12"/>
      <c r="O48" s="12"/>
      <c r="P48" s="12"/>
      <c r="Q48" s="12"/>
      <c r="R48" s="12"/>
      <c r="S48" s="12"/>
    </row>
    <row r="49" spans="1:43" s="6" customFormat="1" x14ac:dyDescent="0.25">
      <c r="A49" s="4" t="s">
        <v>10</v>
      </c>
      <c r="B49" s="252" t="s">
        <v>70</v>
      </c>
      <c r="C49" s="252"/>
      <c r="D49" s="252"/>
      <c r="E49" s="252"/>
      <c r="F49" s="252"/>
      <c r="G49" s="3"/>
      <c r="H49" s="111">
        <f>M57</f>
        <v>0</v>
      </c>
      <c r="I49" s="12"/>
      <c r="J49" s="119">
        <v>500</v>
      </c>
      <c r="K49" s="12"/>
      <c r="L49" s="20">
        <f>J49/12</f>
        <v>41.666666666666664</v>
      </c>
      <c r="M49" s="12"/>
      <c r="N49" s="12"/>
      <c r="O49" s="12"/>
      <c r="P49" s="12"/>
      <c r="Q49" s="12"/>
      <c r="R49" s="12"/>
      <c r="S49" s="12"/>
      <c r="T49" s="1"/>
    </row>
    <row r="50" spans="1:43" s="6" customFormat="1" x14ac:dyDescent="0.25">
      <c r="A50" s="4" t="s">
        <v>12</v>
      </c>
      <c r="B50" s="252" t="s">
        <v>71</v>
      </c>
      <c r="C50" s="252"/>
      <c r="D50" s="252"/>
      <c r="E50" s="252"/>
      <c r="F50" s="252"/>
      <c r="G50" s="3"/>
      <c r="H50" s="111">
        <f>L62</f>
        <v>166.66666666666666</v>
      </c>
      <c r="I50" s="12"/>
      <c r="J50" s="115"/>
      <c r="K50" s="12"/>
      <c r="L50" s="12"/>
      <c r="M50" s="12"/>
      <c r="N50" s="12"/>
      <c r="O50" s="12"/>
      <c r="P50" s="12"/>
      <c r="Q50" s="12"/>
      <c r="R50" s="12"/>
      <c r="S50" s="12"/>
      <c r="T50" s="1"/>
    </row>
    <row r="51" spans="1:43" s="6" customFormat="1" x14ac:dyDescent="0.25">
      <c r="A51" s="4"/>
      <c r="B51" s="290" t="s">
        <v>44</v>
      </c>
      <c r="C51" s="290"/>
      <c r="D51" s="290"/>
      <c r="E51" s="290"/>
      <c r="F51" s="290"/>
      <c r="G51" s="3"/>
      <c r="H51" s="19">
        <f>SUM(H47:H50)</f>
        <v>208.33333333333331</v>
      </c>
      <c r="I51" s="12"/>
      <c r="J51" s="238" t="s">
        <v>72</v>
      </c>
      <c r="K51" s="239"/>
      <c r="L51" s="239"/>
      <c r="M51" s="239"/>
      <c r="N51" s="12"/>
      <c r="O51" s="12"/>
      <c r="P51" s="12"/>
      <c r="Q51" s="12"/>
      <c r="R51" s="12"/>
      <c r="S51" s="12"/>
      <c r="T51" s="1"/>
    </row>
    <row r="52" spans="1:43" s="6" customFormat="1" x14ac:dyDescent="0.25">
      <c r="A52" s="307"/>
      <c r="B52" s="307"/>
      <c r="C52" s="307"/>
      <c r="D52" s="307"/>
      <c r="E52" s="307"/>
      <c r="F52" s="307"/>
      <c r="G52" s="307"/>
      <c r="H52" s="308"/>
      <c r="I52" s="12"/>
      <c r="J52" s="115" t="s">
        <v>73</v>
      </c>
      <c r="K52" s="12" t="s">
        <v>74</v>
      </c>
      <c r="L52" s="12"/>
      <c r="M52" s="12" t="s">
        <v>75</v>
      </c>
      <c r="N52" s="12" t="s">
        <v>76</v>
      </c>
      <c r="O52" s="12" t="s">
        <v>77</v>
      </c>
      <c r="P52" s="12"/>
      <c r="Q52" s="12"/>
      <c r="R52" s="12"/>
      <c r="S52" s="12"/>
      <c r="T52" s="1"/>
    </row>
    <row r="53" spans="1:43" s="6" customFormat="1" x14ac:dyDescent="0.25">
      <c r="A53" s="321" t="s">
        <v>78</v>
      </c>
      <c r="B53" s="321"/>
      <c r="C53" s="321"/>
      <c r="D53" s="321"/>
      <c r="E53" s="321"/>
      <c r="F53" s="321"/>
      <c r="G53" s="321"/>
      <c r="H53" s="322"/>
      <c r="I53" s="12"/>
      <c r="J53" s="119">
        <v>0</v>
      </c>
      <c r="K53" s="20">
        <f>J53/0.9635</f>
        <v>0</v>
      </c>
      <c r="L53" s="12"/>
      <c r="M53" s="26">
        <v>3.6499999999999998E-2</v>
      </c>
      <c r="N53" s="20">
        <f>K53*M53</f>
        <v>0</v>
      </c>
      <c r="O53" s="20">
        <f>J53-N53</f>
        <v>0</v>
      </c>
      <c r="P53" s="20"/>
      <c r="Q53" s="12"/>
      <c r="R53" s="12"/>
      <c r="S53" s="12"/>
      <c r="T53" s="1"/>
    </row>
    <row r="54" spans="1:43" s="6" customFormat="1" x14ac:dyDescent="0.25">
      <c r="A54" s="331" t="s">
        <v>79</v>
      </c>
      <c r="B54" s="331"/>
      <c r="C54" s="331"/>
      <c r="D54" s="331"/>
      <c r="E54" s="331"/>
      <c r="F54" s="331"/>
      <c r="G54" s="331"/>
      <c r="H54" s="332"/>
      <c r="I54" s="12"/>
      <c r="J54" s="115"/>
      <c r="K54" s="12"/>
      <c r="L54" s="12"/>
      <c r="M54" s="12"/>
      <c r="N54" s="12"/>
      <c r="O54" s="12"/>
      <c r="P54" s="12"/>
      <c r="Q54" s="12"/>
      <c r="R54" s="12"/>
      <c r="S54" s="12"/>
      <c r="T54" s="1"/>
    </row>
    <row r="55" spans="1:43" s="7" customFormat="1" x14ac:dyDescent="0.25">
      <c r="A55" s="25"/>
      <c r="B55" s="300" t="s">
        <v>80</v>
      </c>
      <c r="C55" s="300"/>
      <c r="D55" s="300"/>
      <c r="E55" s="300"/>
      <c r="F55" s="300"/>
      <c r="G55" s="27" t="s">
        <v>81</v>
      </c>
      <c r="H55" s="79" t="s">
        <v>27</v>
      </c>
      <c r="I55" s="28"/>
      <c r="J55" s="238" t="s">
        <v>82</v>
      </c>
      <c r="K55" s="239"/>
      <c r="L55" s="239"/>
      <c r="M55" s="239"/>
      <c r="N55" s="28"/>
      <c r="O55" s="28"/>
      <c r="P55" s="28"/>
      <c r="Q55" s="28"/>
      <c r="R55" s="28"/>
      <c r="S55" s="28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30"/>
    </row>
    <row r="56" spans="1:43" s="6" customFormat="1" x14ac:dyDescent="0.25">
      <c r="A56" s="4" t="s">
        <v>4</v>
      </c>
      <c r="B56" s="252" t="s">
        <v>83</v>
      </c>
      <c r="C56" s="252"/>
      <c r="D56" s="252"/>
      <c r="E56" s="252"/>
      <c r="F56" s="3"/>
      <c r="G56" s="31">
        <v>0.2</v>
      </c>
      <c r="H56" s="111">
        <f>$H$33*G56</f>
        <v>260.43578181818185</v>
      </c>
      <c r="I56" s="12"/>
      <c r="J56" s="115" t="s">
        <v>84</v>
      </c>
      <c r="K56" s="12" t="s">
        <v>85</v>
      </c>
      <c r="L56" s="12" t="s">
        <v>86</v>
      </c>
      <c r="M56" s="12" t="s">
        <v>44</v>
      </c>
      <c r="N56" s="12"/>
      <c r="O56" s="12"/>
      <c r="P56" s="12"/>
      <c r="Q56" s="12"/>
      <c r="R56" s="12"/>
      <c r="S56" s="1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3" s="6" customFormat="1" x14ac:dyDescent="0.25">
      <c r="A57" s="4" t="s">
        <v>6</v>
      </c>
      <c r="B57" s="252" t="s">
        <v>87</v>
      </c>
      <c r="C57" s="252"/>
      <c r="D57" s="252"/>
      <c r="E57" s="252"/>
      <c r="F57" s="3"/>
      <c r="G57" s="31">
        <v>1.4999999999999999E-2</v>
      </c>
      <c r="H57" s="111">
        <f t="shared" ref="H57:H65" si="0">$H$33*G57</f>
        <v>19.532683636363636</v>
      </c>
      <c r="I57" s="12"/>
      <c r="J57" s="121">
        <v>0</v>
      </c>
      <c r="K57" s="75">
        <v>8</v>
      </c>
      <c r="L57" s="16">
        <v>0.15</v>
      </c>
      <c r="M57" s="15">
        <f>(J57*L57)/(12*K57)/I15</f>
        <v>0</v>
      </c>
      <c r="N57" s="20"/>
      <c r="O57" s="12"/>
      <c r="P57" s="12"/>
      <c r="Q57" s="12"/>
      <c r="R57" s="12"/>
      <c r="S57" s="1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3" s="6" customFormat="1" x14ac:dyDescent="0.25">
      <c r="A58" s="4" t="s">
        <v>10</v>
      </c>
      <c r="B58" s="252" t="s">
        <v>88</v>
      </c>
      <c r="C58" s="252"/>
      <c r="D58" s="252"/>
      <c r="E58" s="252"/>
      <c r="F58" s="3"/>
      <c r="G58" s="31">
        <v>0.01</v>
      </c>
      <c r="H58" s="111">
        <f t="shared" si="0"/>
        <v>13.021789090909092</v>
      </c>
      <c r="I58" s="12"/>
      <c r="J58" s="115"/>
      <c r="K58" s="12"/>
      <c r="L58" s="12"/>
      <c r="M58" s="12"/>
      <c r="N58" s="12"/>
      <c r="O58" s="12"/>
      <c r="P58" s="12"/>
      <c r="Q58" s="12"/>
      <c r="R58" s="12"/>
      <c r="S58" s="12"/>
      <c r="T58" s="1"/>
    </row>
    <row r="59" spans="1:43" s="6" customFormat="1" x14ac:dyDescent="0.25">
      <c r="A59" s="4" t="s">
        <v>12</v>
      </c>
      <c r="B59" s="252" t="s">
        <v>89</v>
      </c>
      <c r="C59" s="252"/>
      <c r="D59" s="252"/>
      <c r="E59" s="252"/>
      <c r="F59" s="3"/>
      <c r="G59" s="31">
        <v>2E-3</v>
      </c>
      <c r="H59" s="111">
        <f t="shared" si="0"/>
        <v>2.6043578181818186</v>
      </c>
      <c r="I59" s="12"/>
      <c r="J59" s="238" t="s">
        <v>90</v>
      </c>
      <c r="K59" s="241"/>
      <c r="L59" s="241"/>
      <c r="M59" s="241"/>
      <c r="N59" s="12"/>
      <c r="O59" s="12"/>
      <c r="P59" s="12"/>
      <c r="Q59" s="12"/>
      <c r="R59" s="12"/>
      <c r="S59" s="12"/>
      <c r="T59" s="1"/>
    </row>
    <row r="60" spans="1:43" s="6" customFormat="1" x14ac:dyDescent="0.25">
      <c r="A60" s="4" t="s">
        <v>39</v>
      </c>
      <c r="B60" s="312" t="s">
        <v>202</v>
      </c>
      <c r="C60" s="313"/>
      <c r="D60" s="313"/>
      <c r="E60" s="314"/>
      <c r="F60" s="3"/>
      <c r="G60" s="31">
        <v>1.4999999999999999E-2</v>
      </c>
      <c r="H60" s="112"/>
      <c r="I60" s="12"/>
      <c r="J60" s="122"/>
      <c r="K60" s="75"/>
      <c r="L60" s="75"/>
      <c r="M60" s="75"/>
      <c r="N60" s="12"/>
      <c r="O60" s="12"/>
      <c r="P60" s="12"/>
      <c r="Q60" s="12"/>
      <c r="R60" s="12"/>
      <c r="S60" s="12"/>
      <c r="T60" s="1"/>
    </row>
    <row r="61" spans="1:43" s="6" customFormat="1" x14ac:dyDescent="0.25">
      <c r="A61" s="4" t="s">
        <v>40</v>
      </c>
      <c r="B61" s="252" t="s">
        <v>91</v>
      </c>
      <c r="C61" s="252"/>
      <c r="D61" s="252"/>
      <c r="E61" s="252"/>
      <c r="F61" s="3"/>
      <c r="G61" s="31">
        <v>2.5000000000000001E-2</v>
      </c>
      <c r="H61" s="111">
        <f t="shared" si="0"/>
        <v>32.554472727272731</v>
      </c>
      <c r="I61" s="12"/>
      <c r="J61" s="115" t="s">
        <v>92</v>
      </c>
      <c r="K61" s="12" t="s">
        <v>73</v>
      </c>
      <c r="L61" s="12" t="s">
        <v>93</v>
      </c>
      <c r="M61" s="12"/>
      <c r="N61" s="12"/>
      <c r="O61" s="12"/>
      <c r="P61" s="12"/>
      <c r="Q61" s="12"/>
      <c r="R61" s="12"/>
      <c r="S61" s="12"/>
      <c r="T61" s="1"/>
    </row>
    <row r="62" spans="1:43" s="6" customFormat="1" x14ac:dyDescent="0.25">
      <c r="A62" s="4" t="s">
        <v>41</v>
      </c>
      <c r="B62" s="252" t="s">
        <v>94</v>
      </c>
      <c r="C62" s="252"/>
      <c r="D62" s="252"/>
      <c r="E62" s="252"/>
      <c r="F62" s="3"/>
      <c r="G62" s="31">
        <v>0.08</v>
      </c>
      <c r="H62" s="111">
        <f t="shared" si="0"/>
        <v>104.17431272727273</v>
      </c>
      <c r="I62" s="12"/>
      <c r="J62" s="123">
        <v>2000</v>
      </c>
      <c r="K62" s="20">
        <f>J62/12</f>
        <v>166.66666666666666</v>
      </c>
      <c r="L62" s="20">
        <f>K62/I15</f>
        <v>166.66666666666666</v>
      </c>
      <c r="M62" s="12"/>
      <c r="N62" s="12"/>
      <c r="O62" s="12"/>
      <c r="P62" s="12"/>
      <c r="Q62" s="12"/>
      <c r="R62" s="12"/>
      <c r="S62" s="12"/>
      <c r="T62" s="1"/>
    </row>
    <row r="63" spans="1:43" s="6" customFormat="1" x14ac:dyDescent="0.25">
      <c r="A63" s="4" t="s">
        <v>95</v>
      </c>
      <c r="B63" s="32" t="s">
        <v>96</v>
      </c>
      <c r="C63" s="33"/>
      <c r="D63" s="33"/>
      <c r="E63" s="33"/>
      <c r="F63" s="34"/>
      <c r="G63" s="86">
        <v>0.06</v>
      </c>
      <c r="H63" s="111">
        <f t="shared" si="0"/>
        <v>78.130734545454544</v>
      </c>
      <c r="I63" s="12"/>
      <c r="J63" s="115"/>
      <c r="K63" s="12"/>
      <c r="L63" s="12"/>
      <c r="M63" s="12"/>
      <c r="N63" s="12"/>
      <c r="O63" s="12"/>
      <c r="P63" s="12"/>
      <c r="Q63" s="12"/>
      <c r="R63" s="12"/>
      <c r="S63" s="12"/>
      <c r="T63" s="1"/>
    </row>
    <row r="64" spans="1:43" s="6" customFormat="1" x14ac:dyDescent="0.25">
      <c r="A64" s="4" t="s">
        <v>97</v>
      </c>
      <c r="B64" s="252" t="s">
        <v>98</v>
      </c>
      <c r="C64" s="252"/>
      <c r="D64" s="252"/>
      <c r="E64" s="252"/>
      <c r="F64" s="3"/>
      <c r="G64" s="31">
        <v>6.0000000000000001E-3</v>
      </c>
      <c r="H64" s="111">
        <f t="shared" si="0"/>
        <v>7.8130734545454557</v>
      </c>
      <c r="I64" s="12"/>
      <c r="J64" s="115"/>
      <c r="K64" s="12"/>
      <c r="L64" s="12"/>
      <c r="M64" s="12"/>
      <c r="N64" s="12"/>
      <c r="O64" s="12"/>
      <c r="P64" s="12"/>
      <c r="Q64" s="12"/>
      <c r="R64" s="12"/>
      <c r="S64" s="12"/>
      <c r="T64" s="1"/>
    </row>
    <row r="65" spans="1:19" s="6" customFormat="1" x14ac:dyDescent="0.25">
      <c r="A65" s="4"/>
      <c r="B65" s="290" t="s">
        <v>44</v>
      </c>
      <c r="C65" s="290"/>
      <c r="D65" s="290"/>
      <c r="E65" s="290"/>
      <c r="F65" s="290"/>
      <c r="G65" s="31">
        <f>SUM(G56:G64)</f>
        <v>0.41300000000000009</v>
      </c>
      <c r="H65" s="19">
        <f t="shared" si="0"/>
        <v>537.79988945454556</v>
      </c>
      <c r="I65" s="12"/>
      <c r="J65" s="115"/>
      <c r="K65" s="12"/>
      <c r="L65" s="12"/>
      <c r="M65" s="12"/>
      <c r="N65" s="12"/>
      <c r="O65" s="12"/>
      <c r="P65" s="12"/>
      <c r="Q65" s="12"/>
      <c r="R65" s="12"/>
      <c r="S65" s="12"/>
    </row>
    <row r="66" spans="1:19" s="6" customFormat="1" x14ac:dyDescent="0.25">
      <c r="A66" s="307"/>
      <c r="B66" s="307"/>
      <c r="C66" s="307"/>
      <c r="D66" s="307"/>
      <c r="E66" s="307"/>
      <c r="F66" s="307"/>
      <c r="G66" s="307"/>
      <c r="H66" s="308"/>
      <c r="I66" s="12"/>
      <c r="J66" s="124" t="s">
        <v>99</v>
      </c>
      <c r="K66" s="36"/>
      <c r="L66" s="36"/>
      <c r="M66" s="36"/>
      <c r="N66" s="74"/>
      <c r="O66" s="37"/>
      <c r="P66" s="37"/>
      <c r="Q66" s="37"/>
      <c r="R66" s="12"/>
      <c r="S66" s="12"/>
    </row>
    <row r="67" spans="1:19" s="6" customFormat="1" ht="30" x14ac:dyDescent="0.25">
      <c r="A67" s="333" t="s">
        <v>100</v>
      </c>
      <c r="B67" s="334"/>
      <c r="C67" s="334"/>
      <c r="D67" s="334"/>
      <c r="E67" s="334"/>
      <c r="F67" s="334"/>
      <c r="G67" s="334"/>
      <c r="H67" s="334"/>
      <c r="I67" s="12"/>
      <c r="J67" s="240" t="s">
        <v>101</v>
      </c>
      <c r="K67" s="241"/>
      <c r="L67" s="38" t="s">
        <v>102</v>
      </c>
      <c r="M67" s="38" t="s">
        <v>103</v>
      </c>
      <c r="N67" s="37" t="s">
        <v>104</v>
      </c>
      <c r="O67" s="12"/>
      <c r="P67" s="12"/>
      <c r="Q67" s="12"/>
      <c r="R67" s="12"/>
      <c r="S67" s="12"/>
    </row>
    <row r="68" spans="1:19" s="6" customFormat="1" x14ac:dyDescent="0.25">
      <c r="A68" s="4"/>
      <c r="B68" s="338" t="s">
        <v>105</v>
      </c>
      <c r="C68" s="339"/>
      <c r="D68" s="339"/>
      <c r="E68" s="339"/>
      <c r="F68" s="340"/>
      <c r="G68" s="4"/>
      <c r="H68" s="79" t="s">
        <v>27</v>
      </c>
      <c r="I68" s="12"/>
      <c r="J68" s="119">
        <f>K94+H69+H41+H39+H40+H42+H65</f>
        <v>692.6332468363637</v>
      </c>
      <c r="K68" s="12"/>
      <c r="L68" s="20">
        <v>3.94</v>
      </c>
      <c r="M68" s="39">
        <v>0.33610000000000001</v>
      </c>
      <c r="N68" s="12">
        <v>1.2999999999999999E-3</v>
      </c>
      <c r="O68" s="12"/>
      <c r="P68" s="12"/>
      <c r="Q68" s="12"/>
      <c r="R68" s="12"/>
      <c r="S68" s="12"/>
    </row>
    <row r="69" spans="1:19" s="6" customFormat="1" x14ac:dyDescent="0.25">
      <c r="A69" s="4" t="s">
        <v>4</v>
      </c>
      <c r="B69" s="252" t="s">
        <v>105</v>
      </c>
      <c r="C69" s="252"/>
      <c r="D69" s="252"/>
      <c r="E69" s="252"/>
      <c r="F69" s="252"/>
      <c r="G69" s="3"/>
      <c r="H69" s="111">
        <f>H33*8.34%</f>
        <v>108.60172101818183</v>
      </c>
      <c r="I69" s="12"/>
      <c r="J69" s="115"/>
      <c r="K69" s="20"/>
      <c r="L69" s="12"/>
      <c r="M69" s="12" t="s">
        <v>44</v>
      </c>
      <c r="N69" s="20">
        <f>J68*L68*M68*N68</f>
        <v>1.1923710434884369</v>
      </c>
      <c r="O69" s="12"/>
      <c r="P69" s="12"/>
      <c r="Q69" s="12"/>
      <c r="R69" s="12"/>
      <c r="S69" s="12"/>
    </row>
    <row r="70" spans="1:19" s="6" customFormat="1" x14ac:dyDescent="0.25">
      <c r="A70" s="4"/>
      <c r="B70" s="290" t="s">
        <v>106</v>
      </c>
      <c r="C70" s="290"/>
      <c r="D70" s="290"/>
      <c r="E70" s="290"/>
      <c r="F70" s="290"/>
      <c r="G70" s="3"/>
      <c r="H70" s="8"/>
      <c r="I70" s="12"/>
      <c r="J70" s="115"/>
      <c r="K70" s="12"/>
      <c r="L70" s="12"/>
      <c r="M70" s="12"/>
      <c r="N70" s="12"/>
      <c r="O70" s="12"/>
      <c r="P70" s="12"/>
      <c r="Q70" s="12"/>
      <c r="R70" s="12"/>
      <c r="S70" s="12"/>
    </row>
    <row r="71" spans="1:19" s="6" customFormat="1" x14ac:dyDescent="0.25">
      <c r="A71" s="4" t="s">
        <v>6</v>
      </c>
      <c r="B71" s="335" t="s">
        <v>107</v>
      </c>
      <c r="C71" s="336"/>
      <c r="D71" s="336"/>
      <c r="E71" s="336"/>
      <c r="F71" s="337"/>
      <c r="G71" s="3"/>
      <c r="H71" s="111">
        <f>H69*G65</f>
        <v>44.852510780509107</v>
      </c>
      <c r="I71" s="12"/>
      <c r="J71" s="238" t="s">
        <v>108</v>
      </c>
      <c r="K71" s="239"/>
      <c r="L71" s="239"/>
      <c r="M71" s="269" t="s">
        <v>109</v>
      </c>
      <c r="N71" s="269"/>
      <c r="O71" s="269"/>
      <c r="P71" s="269"/>
      <c r="Q71" s="269"/>
      <c r="R71" s="12"/>
      <c r="S71" s="12"/>
    </row>
    <row r="72" spans="1:19" s="6" customFormat="1" ht="57.75" x14ac:dyDescent="0.25">
      <c r="A72" s="4"/>
      <c r="B72" s="290" t="s">
        <v>44</v>
      </c>
      <c r="C72" s="290"/>
      <c r="D72" s="290"/>
      <c r="E72" s="290"/>
      <c r="F72" s="290"/>
      <c r="G72" s="3"/>
      <c r="H72" s="19">
        <f>SUM(H69:H71)</f>
        <v>153.45423179869096</v>
      </c>
      <c r="I72" s="12"/>
      <c r="J72" s="122" t="s">
        <v>110</v>
      </c>
      <c r="K72" s="75"/>
      <c r="L72" s="12" t="s">
        <v>111</v>
      </c>
      <c r="M72" s="40" t="s">
        <v>112</v>
      </c>
      <c r="N72" s="77" t="s">
        <v>113</v>
      </c>
      <c r="O72" s="41" t="s">
        <v>114</v>
      </c>
      <c r="P72" s="41" t="s">
        <v>115</v>
      </c>
      <c r="Q72" s="41" t="s">
        <v>116</v>
      </c>
      <c r="R72" s="41" t="s">
        <v>117</v>
      </c>
      <c r="S72" s="12"/>
    </row>
    <row r="73" spans="1:19" s="6" customFormat="1" x14ac:dyDescent="0.25">
      <c r="A73" s="307"/>
      <c r="B73" s="307"/>
      <c r="C73" s="307"/>
      <c r="D73" s="307"/>
      <c r="E73" s="307"/>
      <c r="F73" s="307"/>
      <c r="G73" s="307"/>
      <c r="H73" s="308"/>
      <c r="I73" s="12"/>
      <c r="J73" s="119">
        <f>((1/12)*0.05)*100</f>
        <v>0.41666666666666669</v>
      </c>
      <c r="K73" s="42"/>
      <c r="L73" s="20">
        <f>H26+H28+H62+H69+K94</f>
        <v>1551.1265792000004</v>
      </c>
      <c r="M73" s="43">
        <f>(H26+H28+H62+H69+(K91/12))</f>
        <v>1551.1265792000004</v>
      </c>
      <c r="N73" s="43">
        <f>(M73*(39/30.4375))</f>
        <v>1987.4804628763864</v>
      </c>
      <c r="O73" s="44">
        <v>41.06</v>
      </c>
      <c r="P73" s="45">
        <v>0.5</v>
      </c>
      <c r="Q73" s="43">
        <f>N73/O73</f>
        <v>48.404297683302147</v>
      </c>
      <c r="R73" s="20">
        <f>Q73*P74</f>
        <v>24.202148841651073</v>
      </c>
      <c r="S73" s="12"/>
    </row>
    <row r="74" spans="1:19" s="6" customFormat="1" x14ac:dyDescent="0.25">
      <c r="A74" s="331" t="s">
        <v>118</v>
      </c>
      <c r="B74" s="331"/>
      <c r="C74" s="331"/>
      <c r="D74" s="331"/>
      <c r="E74" s="331"/>
      <c r="F74" s="331"/>
      <c r="G74" s="331"/>
      <c r="H74" s="332"/>
      <c r="I74" s="12"/>
      <c r="J74" s="125">
        <v>4.1999999999999997E-3</v>
      </c>
      <c r="K74" s="46"/>
      <c r="L74" s="20"/>
      <c r="M74" s="43" t="s">
        <v>119</v>
      </c>
      <c r="N74" s="44" t="s">
        <v>120</v>
      </c>
      <c r="O74" s="44"/>
      <c r="P74" s="44">
        <v>0.5</v>
      </c>
      <c r="Q74" s="44"/>
      <c r="R74" s="12"/>
      <c r="S74" s="12"/>
    </row>
    <row r="75" spans="1:19" s="6" customFormat="1" x14ac:dyDescent="0.25">
      <c r="A75" s="4"/>
      <c r="B75" s="338" t="s">
        <v>121</v>
      </c>
      <c r="C75" s="339"/>
      <c r="D75" s="339"/>
      <c r="E75" s="339"/>
      <c r="F75" s="340"/>
      <c r="G75" s="14"/>
      <c r="H75" s="79" t="s">
        <v>27</v>
      </c>
      <c r="I75" s="12"/>
      <c r="J75" s="126">
        <f>L73*J74</f>
        <v>6.5147316326400011</v>
      </c>
      <c r="K75" s="20"/>
      <c r="L75" s="12"/>
      <c r="M75" s="43">
        <f>(M73/12)</f>
        <v>129.26054826666669</v>
      </c>
      <c r="N75" s="43">
        <f>N73/O73</f>
        <v>48.404297683302147</v>
      </c>
      <c r="O75" s="43"/>
      <c r="P75" s="44"/>
      <c r="Q75" s="44"/>
      <c r="R75" s="12"/>
      <c r="S75" s="12"/>
    </row>
    <row r="76" spans="1:19" s="6" customFormat="1" x14ac:dyDescent="0.25">
      <c r="A76" s="4" t="s">
        <v>4</v>
      </c>
      <c r="B76" s="252" t="s">
        <v>121</v>
      </c>
      <c r="C76" s="252"/>
      <c r="D76" s="252"/>
      <c r="E76" s="252"/>
      <c r="F76" s="252"/>
      <c r="G76" s="3"/>
      <c r="H76" s="111">
        <f>N69</f>
        <v>1.1923710434884369</v>
      </c>
      <c r="I76" s="12"/>
      <c r="J76" s="115"/>
      <c r="K76" s="12"/>
      <c r="L76" s="12"/>
      <c r="M76" s="20"/>
      <c r="N76" s="20"/>
      <c r="O76" s="12"/>
      <c r="P76" s="12"/>
      <c r="Q76" s="12"/>
      <c r="R76" s="12"/>
      <c r="S76" s="12"/>
    </row>
    <row r="77" spans="1:19" s="6" customFormat="1" ht="15.75" x14ac:dyDescent="0.25">
      <c r="A77" s="4" t="s">
        <v>6</v>
      </c>
      <c r="B77" s="252" t="s">
        <v>122</v>
      </c>
      <c r="C77" s="252"/>
      <c r="D77" s="252"/>
      <c r="E77" s="252"/>
      <c r="F77" s="252"/>
      <c r="G77" s="252"/>
      <c r="H77" s="111">
        <f>H76*G65</f>
        <v>0.49244924096072457</v>
      </c>
      <c r="I77" s="12"/>
      <c r="J77" s="124" t="s">
        <v>123</v>
      </c>
      <c r="K77" s="36"/>
      <c r="L77" s="36"/>
      <c r="M77" s="36"/>
      <c r="N77" s="28"/>
      <c r="O77" s="269" t="s">
        <v>124</v>
      </c>
      <c r="P77" s="272"/>
      <c r="Q77" s="265" t="s">
        <v>117</v>
      </c>
      <c r="R77" s="265"/>
      <c r="S77" s="12"/>
    </row>
    <row r="78" spans="1:19" s="6" customFormat="1" x14ac:dyDescent="0.25">
      <c r="A78" s="4"/>
      <c r="B78" s="290" t="s">
        <v>44</v>
      </c>
      <c r="C78" s="290"/>
      <c r="D78" s="290"/>
      <c r="E78" s="290"/>
      <c r="F78" s="290"/>
      <c r="G78" s="3"/>
      <c r="H78" s="19">
        <f>SUM(H76:H77)</f>
        <v>1.6848202844491615</v>
      </c>
      <c r="I78" s="12"/>
      <c r="J78" s="115" t="s">
        <v>125</v>
      </c>
      <c r="K78" s="241" t="s">
        <v>126</v>
      </c>
      <c r="L78" s="241"/>
      <c r="M78" s="12" t="s">
        <v>127</v>
      </c>
      <c r="N78" s="12" t="s">
        <v>128</v>
      </c>
      <c r="O78" s="76" t="s">
        <v>129</v>
      </c>
      <c r="P78" s="76" t="s">
        <v>130</v>
      </c>
      <c r="Q78" s="47" t="s">
        <v>129</v>
      </c>
      <c r="R78" s="47" t="s">
        <v>130</v>
      </c>
      <c r="S78" s="12"/>
    </row>
    <row r="79" spans="1:19" s="6" customFormat="1" x14ac:dyDescent="0.25">
      <c r="A79" s="307"/>
      <c r="B79" s="307"/>
      <c r="C79" s="307"/>
      <c r="D79" s="307"/>
      <c r="E79" s="307"/>
      <c r="F79" s="307"/>
      <c r="G79" s="307"/>
      <c r="H79" s="308"/>
      <c r="I79" s="12"/>
      <c r="J79" s="119">
        <v>0.08</v>
      </c>
      <c r="K79" s="12">
        <v>0.5</v>
      </c>
      <c r="L79" s="12"/>
      <c r="M79" s="12">
        <v>0.9</v>
      </c>
      <c r="N79" s="12">
        <f>(J79*K79)*M79</f>
        <v>3.6000000000000004E-2</v>
      </c>
      <c r="O79" s="48">
        <f>(L73*K79)*J79</f>
        <v>62.04506316800002</v>
      </c>
      <c r="P79" s="48">
        <f>(N73*K79)*J79</f>
        <v>79.49921851505546</v>
      </c>
      <c r="Q79" s="48">
        <f>O79*P74</f>
        <v>31.02253158400001</v>
      </c>
      <c r="R79" s="48">
        <f>P79*P74</f>
        <v>39.74960925752773</v>
      </c>
      <c r="S79" s="12"/>
    </row>
    <row r="80" spans="1:19" s="6" customFormat="1" x14ac:dyDescent="0.25">
      <c r="A80" s="331" t="s">
        <v>131</v>
      </c>
      <c r="B80" s="331"/>
      <c r="C80" s="331"/>
      <c r="D80" s="331"/>
      <c r="E80" s="331"/>
      <c r="F80" s="331"/>
      <c r="G80" s="331"/>
      <c r="H80" s="332"/>
      <c r="I80" s="162"/>
      <c r="J80" s="115"/>
      <c r="K80" s="12"/>
      <c r="L80" s="12"/>
      <c r="M80" s="12"/>
      <c r="N80" s="39">
        <v>3.5999999999999997E-2</v>
      </c>
      <c r="O80" s="12"/>
      <c r="P80" s="12"/>
      <c r="Q80" s="12"/>
      <c r="R80" s="12"/>
      <c r="S80" s="12"/>
    </row>
    <row r="81" spans="1:21" s="6" customFormat="1" x14ac:dyDescent="0.25">
      <c r="A81" s="4"/>
      <c r="B81" s="300" t="s">
        <v>132</v>
      </c>
      <c r="C81" s="300"/>
      <c r="D81" s="300"/>
      <c r="E81" s="300"/>
      <c r="F81" s="300"/>
      <c r="G81" s="14"/>
      <c r="H81" s="79" t="s">
        <v>27</v>
      </c>
      <c r="I81" s="166"/>
      <c r="J81" s="238" t="s">
        <v>133</v>
      </c>
      <c r="K81" s="239"/>
      <c r="L81" s="239"/>
      <c r="M81" s="270" t="s">
        <v>134</v>
      </c>
      <c r="N81" s="270"/>
      <c r="O81" s="270"/>
      <c r="P81" s="47"/>
      <c r="Q81" s="47"/>
      <c r="R81" s="47"/>
      <c r="S81" s="47"/>
      <c r="T81" s="47"/>
      <c r="U81" s="47"/>
    </row>
    <row r="82" spans="1:21" s="6" customFormat="1" ht="15.75" x14ac:dyDescent="0.25">
      <c r="A82" s="4" t="s">
        <v>4</v>
      </c>
      <c r="B82" s="252" t="s">
        <v>135</v>
      </c>
      <c r="C82" s="252"/>
      <c r="D82" s="252"/>
      <c r="E82" s="252"/>
      <c r="F82" s="252"/>
      <c r="G82" s="49">
        <v>4.1999999999999997E-3</v>
      </c>
      <c r="H82" s="111">
        <f>L73*G82</f>
        <v>6.5147316326400011</v>
      </c>
      <c r="I82" s="167"/>
      <c r="J82" s="127" t="s">
        <v>136</v>
      </c>
      <c r="K82" s="12"/>
      <c r="L82" s="12"/>
      <c r="M82" s="47" t="s">
        <v>137</v>
      </c>
      <c r="N82" s="271" t="s">
        <v>138</v>
      </c>
      <c r="O82" s="271"/>
      <c r="P82" s="275" t="s">
        <v>139</v>
      </c>
      <c r="Q82" s="275"/>
      <c r="R82" s="275" t="s">
        <v>140</v>
      </c>
      <c r="S82" s="275"/>
      <c r="T82" s="275" t="s">
        <v>117</v>
      </c>
      <c r="U82" s="275"/>
    </row>
    <row r="83" spans="1:21" s="6" customFormat="1" x14ac:dyDescent="0.25">
      <c r="A83" s="4" t="s">
        <v>6</v>
      </c>
      <c r="B83" s="252" t="s">
        <v>141</v>
      </c>
      <c r="C83" s="252"/>
      <c r="D83" s="252"/>
      <c r="E83" s="252"/>
      <c r="F83" s="252"/>
      <c r="G83" s="17">
        <v>0.08</v>
      </c>
      <c r="H83" s="111">
        <f>H82*G83</f>
        <v>0.52117853061120012</v>
      </c>
      <c r="I83" s="167"/>
      <c r="J83" s="125">
        <f>(7/30)/12</f>
        <v>1.9444444444444445E-2</v>
      </c>
      <c r="K83" s="12"/>
      <c r="L83" s="12"/>
      <c r="M83" s="48">
        <f>H26+H28+H37+H38+H39+H40+H41+H65+H69+K94</f>
        <v>2376.7872013818182</v>
      </c>
      <c r="N83" s="47" t="s">
        <v>129</v>
      </c>
      <c r="O83" s="47" t="s">
        <v>130</v>
      </c>
      <c r="P83" s="50">
        <f>7/L34</f>
        <v>0.23013698630136986</v>
      </c>
      <c r="Q83" s="47"/>
      <c r="R83" s="51">
        <f>7/K34</f>
        <v>0.2299794661190965</v>
      </c>
      <c r="S83" s="50">
        <f>7/M34</f>
        <v>0.22950819672131148</v>
      </c>
      <c r="T83" s="48">
        <f>O84*P74</f>
        <v>28.942854376300758</v>
      </c>
      <c r="U83" s="47"/>
    </row>
    <row r="84" spans="1:21" s="6" customFormat="1" x14ac:dyDescent="0.25">
      <c r="A84" s="4" t="s">
        <v>10</v>
      </c>
      <c r="B84" s="251" t="s">
        <v>203</v>
      </c>
      <c r="C84" s="252"/>
      <c r="D84" s="252"/>
      <c r="E84" s="252"/>
      <c r="F84" s="252"/>
      <c r="G84" s="252"/>
      <c r="H84" s="111">
        <f>H82*N80</f>
        <v>0.23453033877504001</v>
      </c>
      <c r="I84" s="167"/>
      <c r="J84" s="125"/>
      <c r="K84" s="12"/>
      <c r="L84" s="12"/>
      <c r="M84" s="47"/>
      <c r="N84" s="48">
        <f>M83</f>
        <v>2376.7872013818182</v>
      </c>
      <c r="O84" s="48">
        <f>M83/O73</f>
        <v>57.885708752601516</v>
      </c>
      <c r="P84" s="52">
        <v>0.23</v>
      </c>
      <c r="Q84" s="47"/>
      <c r="R84" s="47" t="s">
        <v>143</v>
      </c>
      <c r="S84" s="47" t="s">
        <v>144</v>
      </c>
      <c r="T84" s="47"/>
      <c r="U84" s="47"/>
    </row>
    <row r="85" spans="1:21" s="6" customFormat="1" x14ac:dyDescent="0.25">
      <c r="A85" s="4" t="s">
        <v>12</v>
      </c>
      <c r="B85" s="252" t="s">
        <v>145</v>
      </c>
      <c r="C85" s="252"/>
      <c r="D85" s="252"/>
      <c r="E85" s="252"/>
      <c r="F85" s="252"/>
      <c r="G85" s="3"/>
      <c r="H85" s="111">
        <f>M83*J83</f>
        <v>46.215306693535354</v>
      </c>
      <c r="I85" s="167"/>
      <c r="J85" s="124" t="s">
        <v>146</v>
      </c>
      <c r="K85" s="36"/>
      <c r="L85" s="36"/>
      <c r="M85" s="36"/>
      <c r="N85" s="12"/>
      <c r="O85" s="12"/>
      <c r="P85" s="20">
        <f>(N84*P84)/12</f>
        <v>45.555088026484846</v>
      </c>
      <c r="Q85" s="12"/>
      <c r="R85" s="12"/>
      <c r="S85" s="12"/>
      <c r="T85" s="1"/>
      <c r="U85" s="3"/>
    </row>
    <row r="86" spans="1:21" s="6" customFormat="1" x14ac:dyDescent="0.25">
      <c r="A86" s="4" t="s">
        <v>39</v>
      </c>
      <c r="B86" s="252" t="s">
        <v>147</v>
      </c>
      <c r="C86" s="252"/>
      <c r="D86" s="252"/>
      <c r="E86" s="252"/>
      <c r="F86" s="252"/>
      <c r="G86" s="252"/>
      <c r="H86" s="111">
        <f>H85*G65</f>
        <v>19.086921664430104</v>
      </c>
      <c r="I86" s="167"/>
      <c r="J86" s="115" t="s">
        <v>125</v>
      </c>
      <c r="K86" s="241" t="s">
        <v>148</v>
      </c>
      <c r="L86" s="241"/>
      <c r="M86" s="12" t="s">
        <v>149</v>
      </c>
      <c r="N86" s="12" t="s">
        <v>128</v>
      </c>
      <c r="O86" s="270" t="s">
        <v>150</v>
      </c>
      <c r="P86" s="271"/>
      <c r="Q86" s="271"/>
      <c r="R86" s="271"/>
      <c r="S86" s="47"/>
      <c r="T86" s="1"/>
      <c r="U86" s="3"/>
    </row>
    <row r="87" spans="1:21" s="6" customFormat="1" ht="29.25" x14ac:dyDescent="0.25">
      <c r="A87" s="4" t="s">
        <v>40</v>
      </c>
      <c r="B87" s="252" t="s">
        <v>151</v>
      </c>
      <c r="C87" s="252"/>
      <c r="D87" s="252"/>
      <c r="E87" s="252"/>
      <c r="F87" s="252"/>
      <c r="G87" s="252"/>
      <c r="H87" s="111">
        <f>H85*N87</f>
        <v>0.92430613387070726</v>
      </c>
      <c r="I87" s="167"/>
      <c r="J87" s="119">
        <v>0.8</v>
      </c>
      <c r="K87" s="12">
        <v>0.5</v>
      </c>
      <c r="L87" s="12"/>
      <c r="M87" s="12">
        <v>0.05</v>
      </c>
      <c r="N87" s="12">
        <f>(J87*K87)*M87</f>
        <v>2.0000000000000004E-2</v>
      </c>
      <c r="O87" s="273" t="s">
        <v>152</v>
      </c>
      <c r="P87" s="274"/>
      <c r="Q87" s="47" t="s">
        <v>125</v>
      </c>
      <c r="R87" s="53" t="s">
        <v>153</v>
      </c>
      <c r="S87" s="47" t="s">
        <v>154</v>
      </c>
      <c r="T87" s="265" t="s">
        <v>117</v>
      </c>
      <c r="U87" s="265"/>
    </row>
    <row r="88" spans="1:21" s="6" customFormat="1" x14ac:dyDescent="0.25">
      <c r="A88" s="4"/>
      <c r="B88" s="290" t="s">
        <v>44</v>
      </c>
      <c r="C88" s="290"/>
      <c r="D88" s="290"/>
      <c r="E88" s="290"/>
      <c r="F88" s="290"/>
      <c r="G88" s="3"/>
      <c r="H88" s="19">
        <f>SUM(H82:H87)</f>
        <v>73.496974993862395</v>
      </c>
      <c r="I88" s="165"/>
      <c r="J88" s="115"/>
      <c r="K88" s="12"/>
      <c r="L88" s="12"/>
      <c r="M88" s="12"/>
      <c r="N88" s="39">
        <v>2E-3</v>
      </c>
      <c r="O88" s="54"/>
      <c r="P88" s="47"/>
      <c r="Q88" s="47">
        <v>0.08</v>
      </c>
      <c r="R88" s="47">
        <v>0.5</v>
      </c>
      <c r="S88" s="48">
        <f>(O89*Q88)*R88</f>
        <v>41.962570658909101</v>
      </c>
      <c r="T88" s="48">
        <f>S88*P74</f>
        <v>20.98128532945455</v>
      </c>
      <c r="U88" s="3"/>
    </row>
    <row r="89" spans="1:21" s="6" customFormat="1" x14ac:dyDescent="0.25">
      <c r="A89" s="307"/>
      <c r="B89" s="307"/>
      <c r="C89" s="307"/>
      <c r="D89" s="307"/>
      <c r="E89" s="307"/>
      <c r="F89" s="307"/>
      <c r="G89" s="307"/>
      <c r="H89" s="308"/>
      <c r="I89" s="12"/>
      <c r="J89" s="238" t="s">
        <v>155</v>
      </c>
      <c r="K89" s="239"/>
      <c r="L89" s="239"/>
      <c r="M89" s="239"/>
      <c r="N89" s="12"/>
      <c r="O89" s="48">
        <f>H26+H69+K94</f>
        <v>1049.0642664727275</v>
      </c>
      <c r="P89" s="47"/>
      <c r="Q89" s="47"/>
      <c r="R89" s="47"/>
      <c r="S89" s="47"/>
      <c r="T89" s="1"/>
      <c r="U89" s="3"/>
    </row>
    <row r="90" spans="1:21" s="6" customFormat="1" x14ac:dyDescent="0.25">
      <c r="A90" s="331" t="s">
        <v>156</v>
      </c>
      <c r="B90" s="331"/>
      <c r="C90" s="331"/>
      <c r="D90" s="331"/>
      <c r="E90" s="331"/>
      <c r="F90" s="331"/>
      <c r="G90" s="331"/>
      <c r="H90" s="332"/>
      <c r="I90" s="12"/>
      <c r="J90" s="115" t="s">
        <v>157</v>
      </c>
      <c r="K90" s="55" t="s">
        <v>158</v>
      </c>
      <c r="L90" s="12" t="s">
        <v>159</v>
      </c>
      <c r="M90" s="75" t="s">
        <v>160</v>
      </c>
      <c r="N90" s="12"/>
      <c r="O90" s="12"/>
      <c r="P90" s="12"/>
      <c r="Q90" s="12"/>
      <c r="R90" s="12"/>
      <c r="S90" s="12"/>
      <c r="T90" s="1"/>
      <c r="U90" s="3"/>
    </row>
    <row r="91" spans="1:21" s="6" customFormat="1" x14ac:dyDescent="0.25">
      <c r="A91" s="4"/>
      <c r="B91" s="300" t="s">
        <v>161</v>
      </c>
      <c r="C91" s="300"/>
      <c r="D91" s="300"/>
      <c r="E91" s="300"/>
      <c r="F91" s="300"/>
      <c r="G91" s="14"/>
      <c r="H91" s="79" t="s">
        <v>27</v>
      </c>
      <c r="I91" s="12"/>
      <c r="J91" s="119">
        <f>H33</f>
        <v>1302.1789090909092</v>
      </c>
      <c r="K91" s="12">
        <f>J91/3</f>
        <v>434.0596363636364</v>
      </c>
      <c r="L91" s="12">
        <v>12</v>
      </c>
      <c r="M91" s="20">
        <f>(J91+K91)/12</f>
        <v>144.68654545454547</v>
      </c>
      <c r="N91" s="12"/>
      <c r="O91" s="12"/>
      <c r="P91" s="12"/>
      <c r="Q91" s="12"/>
      <c r="R91" s="12"/>
      <c r="S91" s="12"/>
      <c r="T91" s="1"/>
      <c r="U91" s="3"/>
    </row>
    <row r="92" spans="1:21" s="6" customFormat="1" x14ac:dyDescent="0.25">
      <c r="A92" s="4" t="s">
        <v>4</v>
      </c>
      <c r="B92" s="252" t="s">
        <v>162</v>
      </c>
      <c r="C92" s="252"/>
      <c r="D92" s="252"/>
      <c r="E92" s="252"/>
      <c r="F92" s="252"/>
      <c r="G92" s="31">
        <v>0.1111</v>
      </c>
      <c r="H92" s="111">
        <f>$H$33*G92</f>
        <v>144.67207680000001</v>
      </c>
      <c r="I92" s="12"/>
      <c r="J92" s="119">
        <f>J91*11.11%</f>
        <v>144.67207680000001</v>
      </c>
      <c r="K92" s="12"/>
      <c r="L92" s="12"/>
      <c r="M92" s="12"/>
      <c r="N92" s="12"/>
      <c r="O92" s="12"/>
      <c r="P92" s="12"/>
      <c r="Q92" s="12"/>
      <c r="R92" s="12"/>
      <c r="S92" s="12"/>
      <c r="T92" s="1"/>
      <c r="U92" s="3"/>
    </row>
    <row r="93" spans="1:21" s="6" customFormat="1" x14ac:dyDescent="0.25">
      <c r="A93" s="4" t="s">
        <v>6</v>
      </c>
      <c r="B93" s="252" t="s">
        <v>163</v>
      </c>
      <c r="C93" s="252"/>
      <c r="D93" s="252"/>
      <c r="E93" s="252"/>
      <c r="F93" s="252"/>
      <c r="G93" s="31">
        <v>1.66E-2</v>
      </c>
      <c r="H93" s="111">
        <f>$H$33*G93</f>
        <v>21.616169890909092</v>
      </c>
      <c r="I93" s="12"/>
      <c r="J93" s="115"/>
      <c r="K93" s="276" t="s">
        <v>164</v>
      </c>
      <c r="L93" s="240"/>
      <c r="M93" s="12"/>
      <c r="N93" s="12"/>
      <c r="O93" s="12"/>
      <c r="P93" s="12"/>
      <c r="Q93" s="12"/>
      <c r="R93" s="12"/>
      <c r="S93" s="12"/>
      <c r="T93" s="1"/>
      <c r="U93" s="3"/>
    </row>
    <row r="94" spans="1:21" s="6" customFormat="1" x14ac:dyDescent="0.25">
      <c r="A94" s="4" t="s">
        <v>10</v>
      </c>
      <c r="B94" s="252" t="s">
        <v>165</v>
      </c>
      <c r="C94" s="252"/>
      <c r="D94" s="252"/>
      <c r="E94" s="252"/>
      <c r="F94" s="252"/>
      <c r="G94" s="31">
        <v>2.0000000000000001E-4</v>
      </c>
      <c r="H94" s="111">
        <f>$H$33*G94</f>
        <v>0.26043578181818183</v>
      </c>
      <c r="I94" s="12"/>
      <c r="J94" s="115"/>
      <c r="K94" s="12">
        <f>K91/12</f>
        <v>36.171636363636367</v>
      </c>
      <c r="L94" s="12"/>
      <c r="M94" s="12"/>
      <c r="N94" s="12"/>
      <c r="O94" s="12"/>
      <c r="P94" s="12"/>
      <c r="Q94" s="12"/>
      <c r="R94" s="12"/>
      <c r="S94" s="12"/>
      <c r="T94" s="1"/>
      <c r="U94" s="3"/>
    </row>
    <row r="95" spans="1:21" s="6" customFormat="1" x14ac:dyDescent="0.25">
      <c r="A95" s="4" t="s">
        <v>12</v>
      </c>
      <c r="B95" s="252" t="s">
        <v>166</v>
      </c>
      <c r="C95" s="252"/>
      <c r="D95" s="252"/>
      <c r="E95" s="252"/>
      <c r="F95" s="252"/>
      <c r="G95" s="31">
        <v>2.8E-3</v>
      </c>
      <c r="H95" s="111">
        <f>$H$33*G95</f>
        <v>3.6461009454545459</v>
      </c>
      <c r="I95" s="12"/>
      <c r="J95" s="115"/>
      <c r="K95" s="12"/>
      <c r="L95" s="12"/>
      <c r="M95" s="12"/>
      <c r="N95" s="12"/>
      <c r="O95" s="12"/>
      <c r="P95" s="12"/>
      <c r="Q95" s="12"/>
      <c r="R95" s="12"/>
      <c r="S95" s="12"/>
      <c r="T95" s="1"/>
      <c r="U95" s="3"/>
    </row>
    <row r="96" spans="1:21" s="6" customFormat="1" x14ac:dyDescent="0.25">
      <c r="A96" s="4" t="s">
        <v>39</v>
      </c>
      <c r="B96" s="252" t="s">
        <v>167</v>
      </c>
      <c r="C96" s="252"/>
      <c r="D96" s="252"/>
      <c r="E96" s="252"/>
      <c r="F96" s="252"/>
      <c r="G96" s="31">
        <v>2.9999999999999997E-4</v>
      </c>
      <c r="H96" s="111">
        <f>$H$33*G96</f>
        <v>0.39065367272727275</v>
      </c>
      <c r="I96" s="12"/>
      <c r="J96" s="115"/>
      <c r="K96" s="12"/>
      <c r="L96" s="12"/>
      <c r="M96" s="12"/>
      <c r="N96" s="12"/>
      <c r="O96" s="12"/>
      <c r="P96" s="12"/>
      <c r="Q96" s="12"/>
      <c r="R96" s="12"/>
      <c r="S96" s="12"/>
      <c r="T96" s="1"/>
      <c r="U96" s="3"/>
    </row>
    <row r="97" spans="1:19" s="6" customFormat="1" x14ac:dyDescent="0.25">
      <c r="A97" s="4" t="s">
        <v>40</v>
      </c>
      <c r="B97" s="252" t="s">
        <v>42</v>
      </c>
      <c r="C97" s="252"/>
      <c r="D97" s="252"/>
      <c r="E97" s="252"/>
      <c r="F97" s="252"/>
      <c r="G97" s="3"/>
      <c r="H97" s="8"/>
      <c r="I97" s="12"/>
      <c r="J97" s="115"/>
      <c r="K97" s="12"/>
      <c r="L97" s="12"/>
      <c r="M97" s="12"/>
      <c r="N97" s="12"/>
      <c r="O97" s="12"/>
      <c r="P97" s="12"/>
      <c r="Q97" s="12"/>
      <c r="R97" s="12"/>
      <c r="S97" s="12"/>
    </row>
    <row r="98" spans="1:19" s="6" customFormat="1" x14ac:dyDescent="0.25">
      <c r="A98" s="4"/>
      <c r="B98" s="290" t="s">
        <v>106</v>
      </c>
      <c r="C98" s="290"/>
      <c r="D98" s="290"/>
      <c r="E98" s="290"/>
      <c r="F98" s="290"/>
      <c r="G98" s="3"/>
      <c r="H98" s="19">
        <f>SUM(H92:H97)</f>
        <v>170.5854370909091</v>
      </c>
      <c r="I98" s="12"/>
      <c r="J98" s="115"/>
      <c r="K98" s="12"/>
      <c r="L98" s="12"/>
      <c r="M98" s="12"/>
      <c r="N98" s="12"/>
      <c r="O98" s="12"/>
      <c r="P98" s="12"/>
      <c r="Q98" s="12"/>
      <c r="R98" s="12"/>
      <c r="S98" s="12"/>
    </row>
    <row r="99" spans="1:19" s="6" customFormat="1" x14ac:dyDescent="0.25">
      <c r="A99" s="4" t="s">
        <v>41</v>
      </c>
      <c r="B99" s="252" t="s">
        <v>168</v>
      </c>
      <c r="C99" s="252"/>
      <c r="D99" s="252"/>
      <c r="E99" s="252"/>
      <c r="F99" s="252"/>
      <c r="G99" s="252"/>
      <c r="H99" s="114">
        <f>H98*G65</f>
        <v>70.451785518545478</v>
      </c>
      <c r="I99" s="12"/>
      <c r="J99" s="115"/>
      <c r="K99" s="12"/>
      <c r="L99" s="12"/>
      <c r="M99" s="12"/>
      <c r="N99" s="12"/>
      <c r="O99" s="12"/>
      <c r="P99" s="12"/>
      <c r="Q99" s="12"/>
      <c r="R99" s="12"/>
      <c r="S99" s="12"/>
    </row>
    <row r="100" spans="1:19" s="6" customFormat="1" x14ac:dyDescent="0.25">
      <c r="A100" s="4"/>
      <c r="B100" s="290" t="s">
        <v>44</v>
      </c>
      <c r="C100" s="290"/>
      <c r="D100" s="290"/>
      <c r="E100" s="290"/>
      <c r="F100" s="290"/>
      <c r="G100" s="3"/>
      <c r="H100" s="19">
        <f>SUM(H98:H99)</f>
        <v>241.03722260945457</v>
      </c>
      <c r="I100" s="12"/>
      <c r="J100" s="115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s="6" customFormat="1" x14ac:dyDescent="0.25">
      <c r="A101" s="307"/>
      <c r="B101" s="307"/>
      <c r="C101" s="307"/>
      <c r="D101" s="307"/>
      <c r="E101" s="307"/>
      <c r="F101" s="307"/>
      <c r="G101" s="307"/>
      <c r="H101" s="308"/>
      <c r="I101" s="12"/>
      <c r="J101" s="115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s="6" customFormat="1" x14ac:dyDescent="0.25">
      <c r="A102" s="321" t="s">
        <v>169</v>
      </c>
      <c r="B102" s="321"/>
      <c r="C102" s="321"/>
      <c r="D102" s="321"/>
      <c r="E102" s="321"/>
      <c r="F102" s="321"/>
      <c r="G102" s="321"/>
      <c r="H102" s="322"/>
      <c r="I102" s="12"/>
      <c r="J102" s="115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s="6" customFormat="1" x14ac:dyDescent="0.25">
      <c r="A103" s="4"/>
      <c r="B103" s="341" t="s">
        <v>78</v>
      </c>
      <c r="C103" s="341"/>
      <c r="D103" s="341"/>
      <c r="E103" s="341"/>
      <c r="F103" s="341"/>
      <c r="G103" s="341"/>
      <c r="H103" s="13" t="s">
        <v>27</v>
      </c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6" customFormat="1" x14ac:dyDescent="0.25">
      <c r="A104" s="4"/>
      <c r="B104" s="252" t="s">
        <v>170</v>
      </c>
      <c r="C104" s="252"/>
      <c r="D104" s="252"/>
      <c r="E104" s="252"/>
      <c r="F104" s="252"/>
      <c r="G104" s="56"/>
      <c r="H104" s="111">
        <f>H65</f>
        <v>537.79988945454556</v>
      </c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s="6" customFormat="1" x14ac:dyDescent="0.25">
      <c r="A105" s="4"/>
      <c r="B105" s="252" t="s">
        <v>171</v>
      </c>
      <c r="C105" s="252"/>
      <c r="D105" s="252"/>
      <c r="E105" s="252"/>
      <c r="F105" s="252"/>
      <c r="G105" s="56"/>
      <c r="H105" s="111">
        <f>H72</f>
        <v>153.45423179869096</v>
      </c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s="6" customFormat="1" x14ac:dyDescent="0.25">
      <c r="A106" s="4"/>
      <c r="B106" s="252" t="s">
        <v>172</v>
      </c>
      <c r="C106" s="252"/>
      <c r="D106" s="252"/>
      <c r="E106" s="252"/>
      <c r="F106" s="252"/>
      <c r="G106" s="56"/>
      <c r="H106" s="111">
        <f>H78</f>
        <v>1.6848202844491615</v>
      </c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s="6" customFormat="1" x14ac:dyDescent="0.25">
      <c r="A107" s="4"/>
      <c r="B107" s="252" t="s">
        <v>173</v>
      </c>
      <c r="C107" s="252"/>
      <c r="D107" s="252"/>
      <c r="E107" s="252"/>
      <c r="F107" s="252"/>
      <c r="G107" s="56"/>
      <c r="H107" s="111">
        <f>H88</f>
        <v>73.496974993862395</v>
      </c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s="6" customFormat="1" x14ac:dyDescent="0.25">
      <c r="A108" s="4"/>
      <c r="B108" s="252" t="s">
        <v>174</v>
      </c>
      <c r="C108" s="252"/>
      <c r="D108" s="252"/>
      <c r="E108" s="252"/>
      <c r="F108" s="252"/>
      <c r="G108" s="56"/>
      <c r="H108" s="111">
        <f>H100</f>
        <v>241.03722260945457</v>
      </c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s="6" customFormat="1" x14ac:dyDescent="0.25">
      <c r="A109" s="4"/>
      <c r="B109" s="252" t="s">
        <v>175</v>
      </c>
      <c r="C109" s="252"/>
      <c r="D109" s="252"/>
      <c r="E109" s="252"/>
      <c r="F109" s="252"/>
      <c r="G109" s="56"/>
      <c r="H109" s="8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s="6" customFormat="1" x14ac:dyDescent="0.25">
      <c r="A110" s="4"/>
      <c r="B110" s="290" t="s">
        <v>44</v>
      </c>
      <c r="C110" s="290"/>
      <c r="D110" s="290"/>
      <c r="E110" s="290"/>
      <c r="F110" s="290"/>
      <c r="G110" s="3"/>
      <c r="H110" s="19">
        <f>SUM(H104:H109)</f>
        <v>1007.4731391410027</v>
      </c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s="6" customFormat="1" x14ac:dyDescent="0.25">
      <c r="A111" s="307"/>
      <c r="B111" s="307"/>
      <c r="C111" s="307"/>
      <c r="D111" s="307"/>
      <c r="E111" s="307"/>
      <c r="F111" s="307"/>
      <c r="G111" s="307"/>
      <c r="H111" s="308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s="6" customFormat="1" x14ac:dyDescent="0.25">
      <c r="A112" s="341" t="s">
        <v>176</v>
      </c>
      <c r="B112" s="341"/>
      <c r="C112" s="341"/>
      <c r="D112" s="341"/>
      <c r="E112" s="341"/>
      <c r="F112" s="341"/>
      <c r="G112" s="341"/>
      <c r="H112" s="338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3" s="6" customFormat="1" x14ac:dyDescent="0.25">
      <c r="A113" s="4"/>
      <c r="B113" s="342" t="s">
        <v>177</v>
      </c>
      <c r="C113" s="342"/>
      <c r="D113" s="342"/>
      <c r="E113" s="342"/>
      <c r="F113" s="342"/>
      <c r="G113" s="342"/>
      <c r="H113" s="13" t="s">
        <v>27</v>
      </c>
      <c r="I113" s="12"/>
      <c r="J113" s="1"/>
      <c r="K113" s="1"/>
      <c r="L113" s="1"/>
      <c r="M113" s="1"/>
    </row>
    <row r="114" spans="1:13" s="6" customFormat="1" x14ac:dyDescent="0.25">
      <c r="A114" s="4" t="s">
        <v>4</v>
      </c>
      <c r="B114" s="252" t="s">
        <v>178</v>
      </c>
      <c r="C114" s="252"/>
      <c r="D114" s="252"/>
      <c r="E114" s="252"/>
      <c r="F114" s="252"/>
      <c r="G114" s="3"/>
      <c r="H114" s="111">
        <f>H33</f>
        <v>1302.1789090909092</v>
      </c>
      <c r="I114" s="12"/>
      <c r="J114" s="1"/>
      <c r="K114" s="1"/>
      <c r="L114" s="1"/>
      <c r="M114" s="1"/>
    </row>
    <row r="115" spans="1:13" s="6" customFormat="1" x14ac:dyDescent="0.25">
      <c r="A115" s="4" t="s">
        <v>6</v>
      </c>
      <c r="B115" s="252" t="s">
        <v>179</v>
      </c>
      <c r="C115" s="252"/>
      <c r="D115" s="252"/>
      <c r="E115" s="252"/>
      <c r="F115" s="252"/>
      <c r="G115" s="3"/>
      <c r="H115" s="111">
        <f>H43</f>
        <v>392.03504545454547</v>
      </c>
      <c r="I115" s="12"/>
      <c r="J115" s="1"/>
      <c r="K115" s="1"/>
      <c r="L115" s="1"/>
      <c r="M115" s="1"/>
    </row>
    <row r="116" spans="1:13" s="6" customFormat="1" x14ac:dyDescent="0.25">
      <c r="A116" s="4" t="s">
        <v>10</v>
      </c>
      <c r="B116" s="252" t="s">
        <v>180</v>
      </c>
      <c r="C116" s="252"/>
      <c r="D116" s="252"/>
      <c r="E116" s="252"/>
      <c r="F116" s="252"/>
      <c r="G116" s="252"/>
      <c r="H116" s="111">
        <f>H51</f>
        <v>208.33333333333331</v>
      </c>
      <c r="I116" s="12"/>
      <c r="J116" s="1"/>
      <c r="K116" s="1"/>
      <c r="L116" s="1"/>
      <c r="M116" s="1"/>
    </row>
    <row r="117" spans="1:13" s="6" customFormat="1" x14ac:dyDescent="0.25">
      <c r="A117" s="4" t="s">
        <v>12</v>
      </c>
      <c r="B117" s="252" t="s">
        <v>181</v>
      </c>
      <c r="C117" s="252"/>
      <c r="D117" s="252"/>
      <c r="E117" s="252"/>
      <c r="F117" s="252"/>
      <c r="G117" s="3"/>
      <c r="H117" s="111">
        <f>H110</f>
        <v>1007.4731391410027</v>
      </c>
      <c r="I117" s="12"/>
      <c r="J117" s="1"/>
      <c r="K117" s="1"/>
      <c r="L117" s="1"/>
      <c r="M117" s="1"/>
    </row>
    <row r="118" spans="1:13" s="6" customFormat="1" x14ac:dyDescent="0.25">
      <c r="A118" s="4"/>
      <c r="B118" s="290" t="s">
        <v>182</v>
      </c>
      <c r="C118" s="290"/>
      <c r="D118" s="290"/>
      <c r="E118" s="290"/>
      <c r="F118" s="290"/>
      <c r="G118" s="3"/>
      <c r="H118" s="19">
        <f>SUM(H114:H117)</f>
        <v>2910.0204270197905</v>
      </c>
      <c r="I118" s="12"/>
      <c r="J118" s="1"/>
      <c r="K118" s="1"/>
      <c r="L118" s="1"/>
      <c r="M118" s="1"/>
    </row>
    <row r="119" spans="1:13" s="6" customFormat="1" x14ac:dyDescent="0.25">
      <c r="A119" s="307"/>
      <c r="B119" s="307"/>
      <c r="C119" s="307"/>
      <c r="D119" s="307"/>
      <c r="E119" s="307"/>
      <c r="F119" s="307"/>
      <c r="G119" s="307"/>
      <c r="H119" s="308"/>
      <c r="I119" s="12"/>
      <c r="J119" s="1"/>
      <c r="K119" s="1"/>
      <c r="L119" s="1"/>
      <c r="M119" s="1"/>
    </row>
    <row r="120" spans="1:13" s="6" customFormat="1" x14ac:dyDescent="0.25">
      <c r="A120" s="4"/>
      <c r="B120" s="321" t="s">
        <v>204</v>
      </c>
      <c r="C120" s="321"/>
      <c r="D120" s="321"/>
      <c r="E120" s="321"/>
      <c r="F120" s="321"/>
      <c r="G120" s="321"/>
      <c r="H120" s="322"/>
      <c r="I120" s="12"/>
      <c r="J120" s="1"/>
      <c r="K120" s="1"/>
      <c r="L120" s="1"/>
      <c r="M120" s="1"/>
    </row>
    <row r="121" spans="1:13" s="6" customFormat="1" x14ac:dyDescent="0.25">
      <c r="A121" s="4"/>
      <c r="B121" s="341" t="s">
        <v>183</v>
      </c>
      <c r="C121" s="341"/>
      <c r="D121" s="341"/>
      <c r="E121" s="341"/>
      <c r="F121" s="341"/>
      <c r="G121" s="27" t="s">
        <v>81</v>
      </c>
      <c r="H121" s="13" t="s">
        <v>27</v>
      </c>
      <c r="I121" s="12"/>
      <c r="J121" s="286" t="s">
        <v>184</v>
      </c>
      <c r="K121" s="286"/>
      <c r="L121" s="286"/>
      <c r="M121" s="1"/>
    </row>
    <row r="122" spans="1:13" s="6" customFormat="1" ht="30" x14ac:dyDescent="0.25">
      <c r="A122" s="4" t="s">
        <v>4</v>
      </c>
      <c r="B122" s="252" t="s">
        <v>185</v>
      </c>
      <c r="C122" s="252"/>
      <c r="D122" s="252"/>
      <c r="E122" s="252"/>
      <c r="F122" s="252"/>
      <c r="G122" s="17">
        <v>0.05</v>
      </c>
      <c r="H122" s="19">
        <f>H118*G122</f>
        <v>145.50102135098953</v>
      </c>
      <c r="I122" s="12"/>
      <c r="J122" s="57" t="s">
        <v>186</v>
      </c>
      <c r="K122" s="72"/>
      <c r="L122" s="87" t="s">
        <v>205</v>
      </c>
      <c r="M122" s="72"/>
    </row>
    <row r="123" spans="1:13" s="6" customFormat="1" x14ac:dyDescent="0.25">
      <c r="A123" s="4" t="s">
        <v>6</v>
      </c>
      <c r="B123" s="252" t="s">
        <v>187</v>
      </c>
      <c r="C123" s="252"/>
      <c r="D123" s="252"/>
      <c r="E123" s="252"/>
      <c r="F123" s="252"/>
      <c r="G123" s="17">
        <v>0.1</v>
      </c>
      <c r="H123" s="19">
        <f>(H118+H122)*G123</f>
        <v>305.552144837078</v>
      </c>
      <c r="I123" s="12"/>
      <c r="J123" s="58">
        <f>H118+H122+H123</f>
        <v>3361.0735932078578</v>
      </c>
      <c r="K123" s="72"/>
      <c r="L123" s="88">
        <f>(100-14.25)/100</f>
        <v>0.85750000000000004</v>
      </c>
      <c r="M123" s="72"/>
    </row>
    <row r="124" spans="1:13" s="6" customFormat="1" ht="30" x14ac:dyDescent="0.25">
      <c r="A124" s="4"/>
      <c r="B124" s="328" t="s">
        <v>206</v>
      </c>
      <c r="C124" s="329"/>
      <c r="D124" s="329"/>
      <c r="E124" s="329"/>
      <c r="F124" s="330"/>
      <c r="G124" s="3"/>
      <c r="H124" s="19">
        <f>H118+H122+H123</f>
        <v>3361.0735932078578</v>
      </c>
      <c r="I124" s="12"/>
      <c r="J124" s="1"/>
      <c r="K124" s="72"/>
      <c r="L124" s="89" t="s">
        <v>188</v>
      </c>
      <c r="M124" s="72"/>
    </row>
    <row r="125" spans="1:13" s="6" customFormat="1" x14ac:dyDescent="0.25">
      <c r="A125" s="4" t="s">
        <v>189</v>
      </c>
      <c r="B125" s="312" t="s">
        <v>190</v>
      </c>
      <c r="C125" s="313"/>
      <c r="D125" s="313"/>
      <c r="E125" s="313"/>
      <c r="F125" s="313"/>
      <c r="G125" s="306"/>
      <c r="H125" s="306"/>
      <c r="I125" s="12"/>
      <c r="J125" s="1"/>
      <c r="K125" s="72"/>
      <c r="L125" s="90">
        <f>H124/L123</f>
        <v>3919.6193506797172</v>
      </c>
      <c r="M125" s="72"/>
    </row>
    <row r="126" spans="1:13" s="6" customFormat="1" x14ac:dyDescent="0.25">
      <c r="A126" s="4"/>
      <c r="B126" s="252" t="s">
        <v>220</v>
      </c>
      <c r="C126" s="252"/>
      <c r="D126" s="252"/>
      <c r="E126" s="252"/>
      <c r="F126" s="252"/>
      <c r="G126" s="343" t="s">
        <v>207</v>
      </c>
      <c r="H126" s="344"/>
      <c r="I126" s="281"/>
      <c r="J126" s="281"/>
      <c r="K126" s="281"/>
      <c r="L126" s="281"/>
      <c r="M126" s="1"/>
    </row>
    <row r="127" spans="1:13" s="6" customFormat="1" x14ac:dyDescent="0.25">
      <c r="A127" s="4"/>
      <c r="B127" s="283" t="s">
        <v>191</v>
      </c>
      <c r="C127" s="284"/>
      <c r="D127" s="284"/>
      <c r="E127" s="284"/>
      <c r="F127" s="285"/>
      <c r="G127" s="59">
        <v>7.5999999999999998E-2</v>
      </c>
      <c r="H127" s="60">
        <f>$L$125*G127</f>
        <v>297.89107065165848</v>
      </c>
      <c r="I127" s="72"/>
      <c r="J127" s="72"/>
      <c r="K127" s="72"/>
      <c r="L127" s="72"/>
      <c r="M127" s="1"/>
    </row>
    <row r="128" spans="1:13" s="6" customFormat="1" x14ac:dyDescent="0.25">
      <c r="A128" s="4"/>
      <c r="B128" s="283" t="s">
        <v>192</v>
      </c>
      <c r="C128" s="284"/>
      <c r="D128" s="284"/>
      <c r="E128" s="284"/>
      <c r="F128" s="285"/>
      <c r="G128" s="59">
        <v>6.4999999999999997E-3</v>
      </c>
      <c r="H128" s="60">
        <f>$L$125*G128</f>
        <v>25.477525779418162</v>
      </c>
      <c r="I128" s="72"/>
      <c r="J128" s="72"/>
      <c r="K128" s="72"/>
      <c r="L128" s="72"/>
      <c r="M128" s="1"/>
    </row>
    <row r="129" spans="1:12" s="6" customFormat="1" x14ac:dyDescent="0.25">
      <c r="A129" s="4"/>
      <c r="B129" s="252" t="s">
        <v>217</v>
      </c>
      <c r="C129" s="252"/>
      <c r="D129" s="252"/>
      <c r="E129" s="252"/>
      <c r="F129" s="252"/>
      <c r="G129" s="61"/>
      <c r="H129" s="60"/>
      <c r="I129" s="72"/>
      <c r="J129" s="72"/>
      <c r="K129" s="72"/>
      <c r="L129" s="72"/>
    </row>
    <row r="130" spans="1:12" s="6" customFormat="1" x14ac:dyDescent="0.25">
      <c r="A130" s="4"/>
      <c r="B130" s="252" t="s">
        <v>218</v>
      </c>
      <c r="C130" s="252"/>
      <c r="D130" s="252"/>
      <c r="E130" s="252"/>
      <c r="F130" s="252"/>
      <c r="G130" s="61"/>
      <c r="H130" s="60"/>
      <c r="I130" s="72"/>
      <c r="J130" s="72"/>
      <c r="K130" s="72"/>
      <c r="L130" s="72"/>
    </row>
    <row r="131" spans="1:12" s="6" customFormat="1" x14ac:dyDescent="0.25">
      <c r="A131" s="4"/>
      <c r="B131" s="283" t="s">
        <v>193</v>
      </c>
      <c r="C131" s="284"/>
      <c r="D131" s="284"/>
      <c r="E131" s="284"/>
      <c r="F131" s="285"/>
      <c r="G131" s="59">
        <v>0.05</v>
      </c>
      <c r="H131" s="60">
        <f>$L$125*G131</f>
        <v>195.98096753398588</v>
      </c>
      <c r="I131" s="72"/>
      <c r="J131" s="72"/>
      <c r="K131" s="72"/>
      <c r="L131" s="72"/>
    </row>
    <row r="132" spans="1:12" s="6" customFormat="1" x14ac:dyDescent="0.25">
      <c r="A132" s="4"/>
      <c r="B132" s="290" t="s">
        <v>194</v>
      </c>
      <c r="C132" s="290"/>
      <c r="D132" s="290"/>
      <c r="E132" s="290"/>
      <c r="F132" s="290"/>
      <c r="G132" s="62">
        <f>SUM(G127:G131)</f>
        <v>0.13250000000000001</v>
      </c>
      <c r="H132" s="63">
        <f>SUM(H127:H131)</f>
        <v>519.34956396506254</v>
      </c>
      <c r="I132" s="72"/>
      <c r="J132" s="72"/>
      <c r="K132" s="72"/>
      <c r="L132" s="72"/>
    </row>
    <row r="133" spans="1:12" s="6" customFormat="1" x14ac:dyDescent="0.25">
      <c r="A133" s="4"/>
      <c r="B133" s="291" t="s">
        <v>195</v>
      </c>
      <c r="C133" s="292"/>
      <c r="D133" s="292"/>
      <c r="E133" s="292"/>
      <c r="F133" s="293"/>
      <c r="G133" s="61"/>
      <c r="H133" s="63">
        <f>H122+H123+H132</f>
        <v>970.40273015313005</v>
      </c>
      <c r="I133" s="72"/>
      <c r="J133" s="72"/>
      <c r="K133" s="72"/>
      <c r="L133" s="72"/>
    </row>
    <row r="134" spans="1:12" s="6" customFormat="1" x14ac:dyDescent="0.25">
      <c r="A134" s="4"/>
      <c r="B134" s="69"/>
      <c r="C134" s="70"/>
      <c r="D134" s="70"/>
      <c r="E134" s="70"/>
      <c r="F134" s="71"/>
      <c r="G134" s="73"/>
      <c r="H134" s="223"/>
      <c r="I134" s="1"/>
      <c r="J134" s="1"/>
      <c r="K134" s="1"/>
      <c r="L134" s="1"/>
    </row>
    <row r="135" spans="1:12" s="6" customFormat="1" x14ac:dyDescent="0.25">
      <c r="A135" s="294" t="s">
        <v>196</v>
      </c>
      <c r="B135" s="295"/>
      <c r="C135" s="295"/>
      <c r="D135" s="295"/>
      <c r="E135" s="295"/>
      <c r="F135" s="296"/>
      <c r="G135" s="180"/>
      <c r="H135" s="153"/>
      <c r="I135" s="1"/>
      <c r="J135" s="1"/>
      <c r="K135" s="1"/>
      <c r="L135" s="1"/>
    </row>
    <row r="136" spans="1:12" s="6" customFormat="1" x14ac:dyDescent="0.25">
      <c r="A136" s="4"/>
      <c r="B136" s="73"/>
      <c r="C136" s="73"/>
      <c r="D136" s="73"/>
      <c r="E136" s="73"/>
      <c r="F136" s="73"/>
      <c r="G136" s="8"/>
      <c r="H136" s="12"/>
      <c r="I136" s="1"/>
      <c r="J136" s="1"/>
      <c r="K136" s="1"/>
      <c r="L136" s="1"/>
    </row>
    <row r="137" spans="1:12" s="6" customFormat="1" x14ac:dyDescent="0.25">
      <c r="A137" s="64" t="s">
        <v>4</v>
      </c>
      <c r="B137" s="288" t="s">
        <v>177</v>
      </c>
      <c r="C137" s="289"/>
      <c r="D137" s="289"/>
      <c r="E137" s="289"/>
      <c r="F137" s="289"/>
      <c r="G137" s="289"/>
      <c r="H137" s="161" t="s">
        <v>27</v>
      </c>
      <c r="I137" s="1"/>
      <c r="J137" s="1"/>
      <c r="K137" s="1"/>
      <c r="L137" s="1"/>
    </row>
    <row r="138" spans="1:12" s="6" customFormat="1" x14ac:dyDescent="0.25">
      <c r="A138" s="4" t="s">
        <v>6</v>
      </c>
      <c r="B138" s="252" t="s">
        <v>178</v>
      </c>
      <c r="C138" s="252"/>
      <c r="D138" s="252"/>
      <c r="E138" s="252"/>
      <c r="F138" s="252"/>
      <c r="G138" s="183"/>
      <c r="H138" s="20">
        <f>H114</f>
        <v>1302.1789090909092</v>
      </c>
      <c r="I138" s="58"/>
      <c r="J138" s="58"/>
      <c r="K138" s="58"/>
      <c r="L138" s="58"/>
    </row>
    <row r="139" spans="1:12" s="6" customFormat="1" x14ac:dyDescent="0.25">
      <c r="A139" s="4" t="s">
        <v>10</v>
      </c>
      <c r="B139" s="252" t="s">
        <v>179</v>
      </c>
      <c r="C139" s="252"/>
      <c r="D139" s="252"/>
      <c r="E139" s="252"/>
      <c r="F139" s="252"/>
      <c r="G139" s="8"/>
      <c r="H139" s="20">
        <f>H115</f>
        <v>392.03504545454547</v>
      </c>
      <c r="I139" s="1"/>
      <c r="J139" s="58"/>
      <c r="K139" s="1"/>
      <c r="L139" s="58"/>
    </row>
    <row r="140" spans="1:12" s="6" customFormat="1" x14ac:dyDescent="0.25">
      <c r="A140" s="4" t="s">
        <v>12</v>
      </c>
      <c r="B140" s="32" t="s">
        <v>180</v>
      </c>
      <c r="C140" s="33"/>
      <c r="D140" s="33"/>
      <c r="E140" s="33"/>
      <c r="F140" s="34"/>
      <c r="G140" s="8"/>
      <c r="H140" s="20">
        <f>H116</f>
        <v>208.33333333333331</v>
      </c>
      <c r="I140" s="1"/>
      <c r="J140" s="58"/>
      <c r="K140" s="1"/>
      <c r="L140" s="58"/>
    </row>
    <row r="141" spans="1:12" s="6" customFormat="1" x14ac:dyDescent="0.25">
      <c r="A141" s="4"/>
      <c r="B141" s="252" t="s">
        <v>181</v>
      </c>
      <c r="C141" s="252"/>
      <c r="D141" s="252"/>
      <c r="E141" s="252"/>
      <c r="F141" s="252"/>
      <c r="G141" s="8"/>
      <c r="H141" s="20">
        <f>H117</f>
        <v>1007.4731391410027</v>
      </c>
      <c r="I141" s="1"/>
      <c r="J141" s="58"/>
      <c r="K141" s="1"/>
      <c r="L141" s="58"/>
    </row>
    <row r="142" spans="1:12" s="6" customFormat="1" x14ac:dyDescent="0.25">
      <c r="A142" s="4" t="s">
        <v>39</v>
      </c>
      <c r="B142" s="290" t="s">
        <v>182</v>
      </c>
      <c r="C142" s="290"/>
      <c r="D142" s="290"/>
      <c r="E142" s="290"/>
      <c r="F142" s="290"/>
      <c r="G142" s="8"/>
      <c r="H142" s="12"/>
      <c r="I142" s="1"/>
      <c r="J142" s="1"/>
      <c r="K142" s="1"/>
      <c r="L142" s="1"/>
    </row>
    <row r="143" spans="1:12" s="6" customFormat="1" ht="15.75" thickBot="1" x14ac:dyDescent="0.3">
      <c r="A143" s="4"/>
      <c r="B143" s="347" t="s">
        <v>197</v>
      </c>
      <c r="C143" s="347"/>
      <c r="D143" s="347"/>
      <c r="E143" s="347"/>
      <c r="F143" s="347"/>
      <c r="G143" s="221"/>
      <c r="H143" s="225">
        <f>H133</f>
        <v>970.40273015313005</v>
      </c>
      <c r="I143" s="1"/>
      <c r="J143" s="58"/>
      <c r="K143" s="1"/>
      <c r="L143" s="58"/>
    </row>
    <row r="144" spans="1:12" s="217" customFormat="1" ht="22.5" customHeight="1" thickBot="1" x14ac:dyDescent="0.35">
      <c r="A144" s="220"/>
      <c r="B144" s="345" t="s">
        <v>225</v>
      </c>
      <c r="C144" s="346"/>
      <c r="D144" s="346"/>
      <c r="E144" s="346"/>
      <c r="F144" s="346"/>
      <c r="G144" s="222"/>
      <c r="H144" s="226">
        <f>SUM(H138:H143)</f>
        <v>3880.4231571729206</v>
      </c>
      <c r="I144" s="215"/>
      <c r="J144" s="219"/>
      <c r="K144" s="215"/>
      <c r="L144" s="219"/>
    </row>
    <row r="145" spans="1:53" s="72" customFormat="1" x14ac:dyDescent="0.25">
      <c r="C145" s="92"/>
      <c r="I145" s="80"/>
      <c r="J145" s="80"/>
    </row>
    <row r="146" spans="1:53" s="72" customFormat="1" x14ac:dyDescent="0.25">
      <c r="A146" s="68"/>
      <c r="B146" s="68"/>
      <c r="C146" s="68"/>
      <c r="D146" s="68"/>
      <c r="E146" s="68"/>
      <c r="F146" s="68"/>
      <c r="G146" s="68"/>
      <c r="H146" s="156"/>
      <c r="I146" s="68"/>
    </row>
    <row r="147" spans="1:53" x14ac:dyDescent="0.25">
      <c r="A147" s="66"/>
      <c r="B147" s="1"/>
      <c r="C147" s="1"/>
      <c r="D147" s="1"/>
      <c r="E147" s="1"/>
      <c r="F147" s="1"/>
      <c r="G147" s="1"/>
      <c r="H147" s="1"/>
      <c r="I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2"/>
    </row>
    <row r="148" spans="1:53" x14ac:dyDescent="0.25">
      <c r="A148" s="66"/>
      <c r="B148" s="152"/>
      <c r="C148" s="58"/>
      <c r="D148" s="1"/>
      <c r="E148" s="1"/>
      <c r="F148" s="1"/>
      <c r="G148" s="1"/>
      <c r="H148" s="1"/>
      <c r="I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2"/>
    </row>
    <row r="149" spans="1:53" x14ac:dyDescent="0.25">
      <c r="A149" s="66"/>
      <c r="B149" s="1"/>
      <c r="C149" s="1"/>
      <c r="D149" s="1"/>
      <c r="E149" s="1"/>
      <c r="F149" s="1"/>
      <c r="G149" s="1"/>
      <c r="H149" s="1"/>
      <c r="I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2"/>
    </row>
    <row r="150" spans="1:53" x14ac:dyDescent="0.25">
      <c r="A150" s="66"/>
      <c r="B150" s="1"/>
      <c r="C150" s="1"/>
      <c r="D150" s="1"/>
      <c r="E150" s="1"/>
      <c r="F150" s="1"/>
      <c r="G150" s="1"/>
      <c r="H150" s="1"/>
      <c r="I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2"/>
    </row>
    <row r="151" spans="1:53" x14ac:dyDescent="0.25">
      <c r="A151" s="66"/>
      <c r="B151" s="1"/>
      <c r="C151" s="1"/>
      <c r="D151" s="1"/>
      <c r="E151" s="1"/>
      <c r="F151" s="1"/>
      <c r="G151" s="1"/>
      <c r="H151" s="1"/>
      <c r="I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2"/>
    </row>
    <row r="152" spans="1:53" x14ac:dyDescent="0.25">
      <c r="A152" s="66"/>
      <c r="B152" s="1"/>
      <c r="C152" s="1"/>
      <c r="D152" s="1"/>
      <c r="E152" s="1"/>
      <c r="F152" s="1"/>
      <c r="G152" s="1" t="s">
        <v>8</v>
      </c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2"/>
    </row>
    <row r="153" spans="1:53" x14ac:dyDescent="0.25">
      <c r="A153" s="66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2"/>
    </row>
    <row r="154" spans="1:53" x14ac:dyDescent="0.25">
      <c r="A154" s="66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2"/>
    </row>
    <row r="155" spans="1:53" x14ac:dyDescent="0.25">
      <c r="A155" s="66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2"/>
    </row>
    <row r="156" spans="1:53" x14ac:dyDescent="0.25">
      <c r="A156" s="66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2"/>
    </row>
    <row r="157" spans="1:53" x14ac:dyDescent="0.25">
      <c r="A157" s="66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2"/>
    </row>
    <row r="158" spans="1:53" x14ac:dyDescent="0.25">
      <c r="A158" s="66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2"/>
    </row>
    <row r="159" spans="1:53" x14ac:dyDescent="0.25">
      <c r="A159" s="66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2"/>
    </row>
    <row r="160" spans="1:53" x14ac:dyDescent="0.25">
      <c r="A160" s="66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2"/>
    </row>
    <row r="161" spans="1:53" x14ac:dyDescent="0.25">
      <c r="A161" s="66"/>
      <c r="B161" s="1"/>
      <c r="C161" s="1"/>
      <c r="D161" s="1"/>
      <c r="E161" s="1"/>
      <c r="F161" s="1"/>
      <c r="G161" s="1"/>
      <c r="H161" s="1"/>
      <c r="I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2"/>
    </row>
    <row r="162" spans="1:53" x14ac:dyDescent="0.25">
      <c r="A162" s="66"/>
      <c r="B162" s="1"/>
      <c r="C162" s="1"/>
      <c r="D162" s="1"/>
      <c r="E162" s="1"/>
      <c r="F162" s="1"/>
      <c r="G162" s="1"/>
      <c r="H162" s="1"/>
      <c r="I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2"/>
    </row>
    <row r="163" spans="1:53" x14ac:dyDescent="0.25">
      <c r="A163" s="66"/>
      <c r="B163" s="1"/>
      <c r="C163" s="1"/>
      <c r="D163" s="1"/>
      <c r="E163" s="1"/>
      <c r="F163" s="1"/>
      <c r="G163" s="1"/>
      <c r="H163" s="1"/>
      <c r="I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2"/>
    </row>
    <row r="164" spans="1:53" x14ac:dyDescent="0.25">
      <c r="A164" s="66"/>
      <c r="B164" s="1"/>
      <c r="C164" s="1"/>
      <c r="D164" s="1"/>
      <c r="E164" s="1"/>
      <c r="F164" s="1"/>
      <c r="G164" s="1"/>
      <c r="H164" s="1"/>
      <c r="I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2"/>
    </row>
    <row r="165" spans="1:53" x14ac:dyDescent="0.25">
      <c r="A165" s="66"/>
      <c r="B165" s="1"/>
      <c r="C165" s="1"/>
      <c r="D165" s="1"/>
      <c r="E165" s="1"/>
      <c r="F165" s="1"/>
      <c r="G165" s="1"/>
      <c r="H165" s="1"/>
      <c r="I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2"/>
    </row>
    <row r="166" spans="1:53" x14ac:dyDescent="0.25">
      <c r="A166" s="66"/>
      <c r="B166" s="1"/>
      <c r="C166" s="1"/>
      <c r="D166" s="1"/>
      <c r="E166" s="1"/>
      <c r="F166" s="1"/>
      <c r="G166" s="1"/>
      <c r="H166" s="1"/>
      <c r="I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2"/>
    </row>
    <row r="167" spans="1:53" x14ac:dyDescent="0.25">
      <c r="A167" s="66"/>
      <c r="B167" s="1"/>
      <c r="C167" s="1"/>
      <c r="D167" s="1"/>
      <c r="E167" s="1"/>
      <c r="F167" s="1"/>
      <c r="G167" s="1"/>
      <c r="H167" s="1"/>
      <c r="I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2"/>
    </row>
    <row r="168" spans="1:53" x14ac:dyDescent="0.25">
      <c r="A168" s="66"/>
      <c r="B168" s="1"/>
      <c r="C168" s="1"/>
      <c r="D168" s="1"/>
      <c r="E168" s="1"/>
      <c r="F168" s="1"/>
      <c r="G168" s="1"/>
      <c r="H168" s="1"/>
      <c r="I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2"/>
    </row>
    <row r="169" spans="1:53" x14ac:dyDescent="0.25">
      <c r="A169" s="66"/>
      <c r="B169" s="1"/>
      <c r="C169" s="1"/>
      <c r="D169" s="1"/>
      <c r="E169" s="1"/>
      <c r="F169" s="1"/>
      <c r="G169" s="1"/>
      <c r="H169" s="1"/>
      <c r="I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2"/>
    </row>
    <row r="170" spans="1:53" x14ac:dyDescent="0.25">
      <c r="A170" s="66"/>
      <c r="B170" s="1"/>
      <c r="C170" s="1"/>
      <c r="D170" s="1"/>
      <c r="E170" s="1"/>
      <c r="F170" s="1"/>
      <c r="G170" s="1"/>
      <c r="H170" s="1"/>
      <c r="I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2"/>
    </row>
    <row r="171" spans="1:53" x14ac:dyDescent="0.25">
      <c r="A171" s="66"/>
      <c r="B171" s="1"/>
      <c r="C171" s="1"/>
      <c r="D171" s="1"/>
      <c r="E171" s="1"/>
      <c r="F171" s="1"/>
      <c r="G171" s="1"/>
      <c r="H171" s="1"/>
      <c r="I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2"/>
    </row>
    <row r="172" spans="1:53" x14ac:dyDescent="0.25">
      <c r="A172" s="66"/>
      <c r="B172" s="1"/>
      <c r="C172" s="1"/>
      <c r="D172" s="1"/>
      <c r="E172" s="1"/>
      <c r="F172" s="1"/>
      <c r="G172" s="1"/>
      <c r="H172" s="1"/>
      <c r="I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2"/>
    </row>
    <row r="173" spans="1:53" x14ac:dyDescent="0.25">
      <c r="A173" s="66"/>
      <c r="B173" s="1"/>
      <c r="C173" s="1"/>
      <c r="D173" s="1"/>
      <c r="E173" s="1"/>
      <c r="F173" s="1"/>
      <c r="G173" s="1"/>
      <c r="H173" s="1"/>
      <c r="I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2"/>
    </row>
    <row r="174" spans="1:53" x14ac:dyDescent="0.25">
      <c r="A174" s="66"/>
      <c r="B174" s="1"/>
      <c r="C174" s="1"/>
      <c r="D174" s="1"/>
      <c r="E174" s="1"/>
      <c r="F174" s="1"/>
      <c r="G174" s="1"/>
      <c r="H174" s="1"/>
      <c r="I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2"/>
    </row>
    <row r="175" spans="1:53" x14ac:dyDescent="0.25">
      <c r="A175" s="66"/>
      <c r="B175" s="1"/>
      <c r="C175" s="1"/>
      <c r="D175" s="1"/>
      <c r="E175" s="1"/>
      <c r="F175" s="1"/>
      <c r="G175" s="1"/>
      <c r="H175" s="1"/>
      <c r="I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2"/>
    </row>
    <row r="176" spans="1:53" x14ac:dyDescent="0.25">
      <c r="A176" s="66"/>
      <c r="B176" s="1"/>
      <c r="C176" s="1"/>
      <c r="D176" s="1"/>
      <c r="E176" s="1"/>
      <c r="F176" s="1"/>
      <c r="G176" s="1"/>
      <c r="H176" s="1"/>
      <c r="I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2"/>
    </row>
    <row r="177" spans="1:53" x14ac:dyDescent="0.25">
      <c r="A177" s="66"/>
      <c r="B177" s="1"/>
      <c r="C177" s="1"/>
      <c r="D177" s="1"/>
      <c r="E177" s="1"/>
      <c r="F177" s="1"/>
      <c r="G177" s="1"/>
      <c r="H177" s="1"/>
      <c r="I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2"/>
    </row>
    <row r="178" spans="1:53" x14ac:dyDescent="0.25">
      <c r="A178" s="66"/>
      <c r="B178" s="1"/>
      <c r="C178" s="1"/>
      <c r="D178" s="1"/>
      <c r="E178" s="1"/>
      <c r="F178" s="1"/>
      <c r="G178" s="1"/>
      <c r="H178" s="1"/>
      <c r="I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2"/>
    </row>
    <row r="179" spans="1:53" x14ac:dyDescent="0.25">
      <c r="A179" s="66"/>
      <c r="B179" s="1"/>
      <c r="C179" s="1"/>
      <c r="D179" s="1"/>
      <c r="E179" s="1"/>
      <c r="F179" s="1"/>
      <c r="G179" s="1"/>
      <c r="H179" s="1"/>
      <c r="I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2"/>
    </row>
    <row r="180" spans="1:53" x14ac:dyDescent="0.25">
      <c r="A180" s="66"/>
      <c r="B180" s="1"/>
      <c r="C180" s="1"/>
      <c r="D180" s="1"/>
      <c r="E180" s="1"/>
      <c r="F180" s="1"/>
      <c r="G180" s="1"/>
      <c r="H180" s="1"/>
      <c r="I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2"/>
    </row>
    <row r="181" spans="1:53" x14ac:dyDescent="0.25">
      <c r="A181" s="66"/>
      <c r="B181" s="1"/>
      <c r="C181" s="1"/>
      <c r="D181" s="1"/>
      <c r="E181" s="1"/>
      <c r="F181" s="1"/>
      <c r="G181" s="1"/>
      <c r="H181" s="1"/>
      <c r="I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2"/>
    </row>
    <row r="182" spans="1:53" x14ac:dyDescent="0.25">
      <c r="A182" s="66"/>
      <c r="B182" s="1"/>
      <c r="C182" s="1"/>
      <c r="D182" s="1"/>
      <c r="E182" s="1"/>
      <c r="F182" s="1"/>
      <c r="G182" s="1"/>
      <c r="H182" s="1"/>
      <c r="I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2"/>
    </row>
    <row r="183" spans="1:53" x14ac:dyDescent="0.25">
      <c r="A183" s="66"/>
      <c r="B183" s="1"/>
      <c r="C183" s="1"/>
      <c r="D183" s="1"/>
      <c r="E183" s="1"/>
      <c r="F183" s="1"/>
      <c r="G183" s="1"/>
      <c r="H183" s="1"/>
      <c r="I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2"/>
    </row>
    <row r="184" spans="1:53" x14ac:dyDescent="0.25">
      <c r="A184" s="66"/>
      <c r="B184" s="1"/>
      <c r="C184" s="1"/>
      <c r="D184" s="1"/>
      <c r="E184" s="1"/>
      <c r="F184" s="1"/>
      <c r="G184" s="1"/>
      <c r="H184" s="1"/>
      <c r="I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2"/>
    </row>
    <row r="185" spans="1:53" x14ac:dyDescent="0.25">
      <c r="A185" s="66"/>
      <c r="B185" s="1"/>
      <c r="C185" s="1"/>
      <c r="D185" s="1"/>
      <c r="E185" s="1"/>
      <c r="F185" s="1"/>
      <c r="G185" s="1"/>
      <c r="H185" s="1"/>
      <c r="I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2"/>
    </row>
    <row r="186" spans="1:53" x14ac:dyDescent="0.25">
      <c r="A186" s="66"/>
      <c r="B186" s="1"/>
      <c r="C186" s="1"/>
      <c r="D186" s="1"/>
      <c r="E186" s="1"/>
      <c r="F186" s="1"/>
      <c r="G186" s="1"/>
      <c r="H186" s="1"/>
      <c r="I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2"/>
    </row>
    <row r="187" spans="1:53" x14ac:dyDescent="0.25">
      <c r="A187" s="66"/>
      <c r="B187" s="1"/>
      <c r="C187" s="1"/>
      <c r="D187" s="1"/>
      <c r="E187" s="1"/>
      <c r="F187" s="1"/>
      <c r="G187" s="1"/>
      <c r="H187" s="1"/>
      <c r="I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2"/>
    </row>
    <row r="188" spans="1:53" x14ac:dyDescent="0.25">
      <c r="A188" s="66"/>
      <c r="B188" s="1"/>
      <c r="C188" s="1"/>
      <c r="D188" s="1"/>
      <c r="E188" s="1"/>
      <c r="F188" s="1"/>
      <c r="G188" s="1"/>
      <c r="H188" s="1"/>
      <c r="I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2"/>
    </row>
    <row r="189" spans="1:53" x14ac:dyDescent="0.25">
      <c r="A189" s="66"/>
      <c r="B189" s="1"/>
      <c r="C189" s="1"/>
      <c r="D189" s="1"/>
      <c r="E189" s="1"/>
      <c r="F189" s="1"/>
      <c r="G189" s="1"/>
      <c r="H189" s="1"/>
      <c r="I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2"/>
    </row>
    <row r="190" spans="1:53" x14ac:dyDescent="0.25">
      <c r="A190" s="66"/>
      <c r="B190" s="1"/>
      <c r="C190" s="1"/>
      <c r="D190" s="1"/>
      <c r="E190" s="1"/>
      <c r="F190" s="1"/>
      <c r="G190" s="1"/>
      <c r="H190" s="1"/>
      <c r="I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2"/>
    </row>
    <row r="191" spans="1:53" x14ac:dyDescent="0.25">
      <c r="A191" s="66"/>
      <c r="B191" s="1"/>
      <c r="C191" s="1"/>
      <c r="D191" s="1"/>
      <c r="E191" s="1"/>
      <c r="F191" s="1"/>
      <c r="G191" s="1"/>
      <c r="H191" s="1"/>
      <c r="I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2"/>
    </row>
    <row r="192" spans="1:53" x14ac:dyDescent="0.25">
      <c r="A192" s="66"/>
      <c r="B192" s="1"/>
      <c r="C192" s="1"/>
      <c r="D192" s="1"/>
      <c r="E192" s="1"/>
      <c r="F192" s="1"/>
      <c r="G192" s="1"/>
      <c r="H192" s="1"/>
      <c r="I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2"/>
    </row>
    <row r="193" spans="1:38" x14ac:dyDescent="0.25">
      <c r="A193" s="66"/>
      <c r="B193" s="1"/>
      <c r="C193" s="1"/>
      <c r="D193" s="1"/>
      <c r="E193" s="1"/>
      <c r="F193" s="1"/>
      <c r="G193" s="1"/>
      <c r="H193" s="1"/>
      <c r="I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2"/>
    </row>
    <row r="194" spans="1:38" x14ac:dyDescent="0.25">
      <c r="A194" s="66"/>
      <c r="B194" s="1"/>
      <c r="C194" s="1"/>
      <c r="D194" s="1"/>
      <c r="E194" s="1"/>
      <c r="F194" s="1"/>
      <c r="G194" s="1"/>
      <c r="H194" s="1"/>
      <c r="I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2"/>
    </row>
    <row r="195" spans="1:38" x14ac:dyDescent="0.25">
      <c r="A195" s="66"/>
      <c r="B195" s="1"/>
      <c r="C195" s="1"/>
      <c r="D195" s="1"/>
      <c r="E195" s="1"/>
      <c r="F195" s="1"/>
      <c r="G195" s="1"/>
      <c r="H195" s="1"/>
      <c r="I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2"/>
    </row>
    <row r="196" spans="1:38" x14ac:dyDescent="0.25">
      <c r="A196" s="66"/>
      <c r="B196" s="1"/>
      <c r="C196" s="1"/>
      <c r="D196" s="1"/>
      <c r="E196" s="1"/>
      <c r="F196" s="1"/>
      <c r="G196" s="1"/>
      <c r="H196" s="1"/>
      <c r="I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2"/>
    </row>
    <row r="197" spans="1:38" x14ac:dyDescent="0.25">
      <c r="A197" s="66"/>
      <c r="B197" s="1"/>
      <c r="C197" s="1"/>
      <c r="D197" s="1"/>
      <c r="E197" s="1"/>
      <c r="F197" s="1"/>
      <c r="G197" s="1"/>
      <c r="H197" s="1"/>
      <c r="I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2"/>
    </row>
    <row r="198" spans="1:38" x14ac:dyDescent="0.25">
      <c r="A198" s="66"/>
      <c r="B198" s="1"/>
      <c r="C198" s="1"/>
      <c r="D198" s="1"/>
      <c r="E198" s="1"/>
      <c r="F198" s="1"/>
      <c r="G198" s="1"/>
      <c r="H198" s="1"/>
      <c r="I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2"/>
    </row>
    <row r="199" spans="1:38" x14ac:dyDescent="0.25">
      <c r="A199" s="66"/>
      <c r="B199" s="1"/>
      <c r="C199" s="1"/>
      <c r="D199" s="1"/>
      <c r="E199" s="1"/>
      <c r="F199" s="1"/>
      <c r="G199" s="1"/>
      <c r="H199" s="1"/>
      <c r="I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2"/>
    </row>
    <row r="200" spans="1:38" x14ac:dyDescent="0.25">
      <c r="A200" s="66"/>
      <c r="B200" s="1"/>
      <c r="C200" s="1"/>
      <c r="D200" s="1"/>
      <c r="E200" s="1"/>
      <c r="F200" s="1"/>
      <c r="G200" s="1"/>
      <c r="H200" s="1"/>
      <c r="I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2"/>
    </row>
    <row r="201" spans="1:38" x14ac:dyDescent="0.25">
      <c r="A201" s="66"/>
      <c r="B201" s="1"/>
      <c r="C201" s="1"/>
      <c r="D201" s="1"/>
      <c r="E201" s="1"/>
      <c r="F201" s="1"/>
      <c r="G201" s="1"/>
      <c r="H201" s="1"/>
      <c r="I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2"/>
    </row>
    <row r="202" spans="1:38" x14ac:dyDescent="0.25">
      <c r="A202" s="66"/>
      <c r="B202" s="1"/>
      <c r="C202" s="1"/>
      <c r="D202" s="1"/>
      <c r="E202" s="1"/>
      <c r="F202" s="1"/>
      <c r="G202" s="1"/>
      <c r="H202" s="1"/>
      <c r="I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2"/>
    </row>
    <row r="203" spans="1:38" x14ac:dyDescent="0.25">
      <c r="A203" s="66"/>
      <c r="B203" s="1"/>
      <c r="C203" s="1"/>
      <c r="D203" s="1"/>
      <c r="E203" s="1"/>
      <c r="F203" s="1"/>
      <c r="G203" s="1"/>
      <c r="H203" s="1"/>
      <c r="I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2"/>
    </row>
    <row r="204" spans="1:38" x14ac:dyDescent="0.25">
      <c r="A204" s="66"/>
      <c r="B204" s="1"/>
      <c r="C204" s="1"/>
      <c r="D204" s="1"/>
      <c r="E204" s="1"/>
      <c r="F204" s="1"/>
      <c r="G204" s="1"/>
      <c r="H204" s="1"/>
      <c r="I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2"/>
    </row>
    <row r="205" spans="1:38" x14ac:dyDescent="0.25">
      <c r="A205" s="66"/>
      <c r="B205" s="1"/>
      <c r="C205" s="1"/>
      <c r="D205" s="1"/>
      <c r="E205" s="1"/>
      <c r="F205" s="1"/>
      <c r="G205" s="1"/>
      <c r="H205" s="1"/>
      <c r="I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2"/>
    </row>
    <row r="206" spans="1:38" x14ac:dyDescent="0.25">
      <c r="A206" s="66"/>
      <c r="B206" s="1"/>
      <c r="C206" s="1"/>
      <c r="D206" s="1"/>
      <c r="E206" s="1"/>
      <c r="F206" s="1"/>
      <c r="G206" s="1"/>
      <c r="H206" s="1"/>
      <c r="I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2"/>
    </row>
    <row r="207" spans="1:38" x14ac:dyDescent="0.25">
      <c r="A207" s="66"/>
      <c r="B207" s="1"/>
      <c r="C207" s="1"/>
      <c r="D207" s="1"/>
      <c r="E207" s="1"/>
      <c r="F207" s="1"/>
      <c r="G207" s="1"/>
      <c r="H207" s="1"/>
      <c r="I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2"/>
    </row>
    <row r="208" spans="1:38" x14ac:dyDescent="0.25">
      <c r="A208" s="66"/>
      <c r="B208" s="1"/>
      <c r="C208" s="1"/>
      <c r="D208" s="1"/>
      <c r="E208" s="1"/>
      <c r="F208" s="1"/>
      <c r="G208" s="1"/>
      <c r="H208" s="1"/>
      <c r="I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2"/>
    </row>
    <row r="209" spans="1:38" x14ac:dyDescent="0.25">
      <c r="A209" s="66"/>
      <c r="B209" s="1"/>
      <c r="C209" s="1"/>
      <c r="D209" s="1"/>
      <c r="E209" s="1"/>
      <c r="F209" s="1"/>
      <c r="G209" s="1"/>
      <c r="H209" s="1"/>
      <c r="I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2"/>
    </row>
    <row r="210" spans="1:38" x14ac:dyDescent="0.25">
      <c r="A210" s="66"/>
      <c r="B210" s="1"/>
      <c r="C210" s="1"/>
      <c r="D210" s="1"/>
      <c r="E210" s="1"/>
      <c r="F210" s="1"/>
      <c r="G210" s="1"/>
      <c r="H210" s="1"/>
      <c r="I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2"/>
    </row>
    <row r="211" spans="1:38" x14ac:dyDescent="0.25">
      <c r="A211" s="66"/>
      <c r="B211" s="1"/>
      <c r="C211" s="1"/>
      <c r="D211" s="1"/>
      <c r="E211" s="1"/>
      <c r="F211" s="1"/>
      <c r="G211" s="1"/>
      <c r="H211" s="1"/>
      <c r="I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2"/>
    </row>
    <row r="212" spans="1:38" x14ac:dyDescent="0.25">
      <c r="A212" s="66"/>
      <c r="B212" s="1"/>
      <c r="C212" s="1"/>
      <c r="D212" s="1"/>
      <c r="E212" s="1"/>
      <c r="F212" s="1"/>
      <c r="G212" s="1"/>
      <c r="H212" s="1"/>
      <c r="I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2"/>
    </row>
    <row r="213" spans="1:38" x14ac:dyDescent="0.25">
      <c r="A213" s="66"/>
      <c r="B213" s="1"/>
      <c r="C213" s="1"/>
      <c r="D213" s="1"/>
      <c r="E213" s="1"/>
      <c r="F213" s="1"/>
      <c r="G213" s="1"/>
      <c r="H213" s="1"/>
      <c r="I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2"/>
    </row>
    <row r="214" spans="1:38" x14ac:dyDescent="0.25">
      <c r="A214" s="66"/>
      <c r="B214" s="1"/>
      <c r="C214" s="1"/>
      <c r="D214" s="1"/>
      <c r="E214" s="1"/>
      <c r="F214" s="1"/>
      <c r="G214" s="1"/>
      <c r="H214" s="1"/>
      <c r="I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2"/>
    </row>
    <row r="215" spans="1:38" x14ac:dyDescent="0.25">
      <c r="A215" s="66"/>
      <c r="B215" s="1"/>
      <c r="C215" s="1"/>
      <c r="D215" s="1"/>
      <c r="E215" s="1"/>
      <c r="F215" s="1"/>
      <c r="G215" s="1"/>
      <c r="H215" s="1"/>
      <c r="I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2"/>
    </row>
    <row r="216" spans="1:38" x14ac:dyDescent="0.25">
      <c r="A216" s="66"/>
      <c r="B216" s="1"/>
      <c r="C216" s="1"/>
      <c r="D216" s="1"/>
      <c r="E216" s="1"/>
      <c r="F216" s="1"/>
      <c r="G216" s="1"/>
      <c r="H216" s="1"/>
      <c r="I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2"/>
    </row>
    <row r="217" spans="1:38" x14ac:dyDescent="0.25">
      <c r="A217" s="66"/>
      <c r="B217" s="1"/>
      <c r="C217" s="1"/>
      <c r="D217" s="1"/>
      <c r="E217" s="1"/>
      <c r="F217" s="1"/>
      <c r="G217" s="1"/>
      <c r="H217" s="1"/>
      <c r="I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2"/>
    </row>
    <row r="218" spans="1:38" x14ac:dyDescent="0.25">
      <c r="A218" s="66"/>
      <c r="B218" s="1"/>
      <c r="C218" s="1"/>
      <c r="D218" s="1"/>
      <c r="E218" s="1"/>
      <c r="F218" s="1"/>
      <c r="G218" s="1"/>
      <c r="H218" s="1"/>
      <c r="I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2"/>
    </row>
    <row r="219" spans="1:38" x14ac:dyDescent="0.25">
      <c r="A219" s="66"/>
      <c r="B219" s="1"/>
      <c r="C219" s="1"/>
      <c r="D219" s="1"/>
      <c r="E219" s="1"/>
      <c r="F219" s="1"/>
      <c r="G219" s="1"/>
      <c r="H219" s="1"/>
      <c r="I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2"/>
    </row>
    <row r="220" spans="1:38" x14ac:dyDescent="0.25">
      <c r="A220" s="66"/>
      <c r="B220" s="1"/>
      <c r="C220" s="1"/>
      <c r="D220" s="1"/>
      <c r="E220" s="1"/>
      <c r="F220" s="1"/>
      <c r="G220" s="1"/>
      <c r="H220" s="1"/>
      <c r="I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2"/>
    </row>
    <row r="221" spans="1:38" x14ac:dyDescent="0.25">
      <c r="A221" s="66"/>
      <c r="B221" s="1"/>
      <c r="C221" s="1"/>
      <c r="D221" s="1"/>
      <c r="E221" s="1"/>
      <c r="F221" s="1"/>
      <c r="G221" s="1"/>
      <c r="H221" s="1"/>
      <c r="I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2"/>
    </row>
    <row r="222" spans="1:38" x14ac:dyDescent="0.25">
      <c r="A222" s="66"/>
      <c r="B222" s="1"/>
      <c r="C222" s="1"/>
      <c r="D222" s="1"/>
      <c r="E222" s="1"/>
      <c r="F222" s="1"/>
      <c r="G222" s="1"/>
      <c r="H222" s="1"/>
      <c r="I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2"/>
    </row>
    <row r="223" spans="1:38" x14ac:dyDescent="0.25">
      <c r="A223" s="66"/>
      <c r="B223" s="1"/>
      <c r="C223" s="1"/>
      <c r="D223" s="1"/>
      <c r="E223" s="1"/>
      <c r="F223" s="1"/>
      <c r="G223" s="1"/>
      <c r="H223" s="1"/>
      <c r="I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2"/>
    </row>
    <row r="224" spans="1:38" x14ac:dyDescent="0.25">
      <c r="A224" s="66"/>
      <c r="B224" s="1"/>
      <c r="C224" s="1"/>
      <c r="D224" s="1"/>
      <c r="E224" s="1"/>
      <c r="F224" s="1"/>
      <c r="G224" s="1"/>
      <c r="H224" s="1"/>
      <c r="I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2"/>
    </row>
    <row r="225" spans="1:38" x14ac:dyDescent="0.25">
      <c r="A225" s="66"/>
      <c r="B225" s="1"/>
      <c r="C225" s="1"/>
      <c r="D225" s="1"/>
      <c r="E225" s="1"/>
      <c r="F225" s="1"/>
      <c r="G225" s="1"/>
      <c r="H225" s="1"/>
      <c r="I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2"/>
    </row>
    <row r="226" spans="1:38" x14ac:dyDescent="0.25">
      <c r="A226" s="66"/>
      <c r="B226" s="1"/>
      <c r="C226" s="1"/>
      <c r="D226" s="1"/>
      <c r="E226" s="1"/>
      <c r="F226" s="1"/>
      <c r="G226" s="1"/>
      <c r="H226" s="1"/>
      <c r="I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2"/>
    </row>
    <row r="227" spans="1:38" x14ac:dyDescent="0.25">
      <c r="A227" s="66"/>
      <c r="B227" s="1"/>
      <c r="C227" s="1"/>
      <c r="D227" s="1"/>
      <c r="E227" s="1"/>
      <c r="F227" s="1"/>
      <c r="G227" s="1"/>
      <c r="H227" s="1"/>
      <c r="I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2"/>
    </row>
    <row r="228" spans="1:38" x14ac:dyDescent="0.25">
      <c r="A228" s="66"/>
      <c r="B228" s="1"/>
      <c r="C228" s="1"/>
      <c r="D228" s="1"/>
      <c r="E228" s="1"/>
      <c r="F228" s="1"/>
      <c r="G228" s="1"/>
      <c r="H228" s="1"/>
      <c r="I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2"/>
    </row>
    <row r="229" spans="1:38" x14ac:dyDescent="0.25">
      <c r="A229" s="66"/>
      <c r="B229" s="1"/>
      <c r="C229" s="1"/>
      <c r="D229" s="1"/>
      <c r="E229" s="1"/>
      <c r="F229" s="1"/>
      <c r="G229" s="1"/>
      <c r="H229" s="1"/>
      <c r="I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2"/>
    </row>
    <row r="230" spans="1:38" x14ac:dyDescent="0.25">
      <c r="A230" s="66"/>
      <c r="B230" s="1"/>
      <c r="C230" s="1"/>
      <c r="D230" s="1"/>
      <c r="E230" s="1"/>
      <c r="F230" s="1"/>
      <c r="G230" s="1"/>
      <c r="H230" s="1"/>
      <c r="I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2"/>
    </row>
    <row r="231" spans="1:38" x14ac:dyDescent="0.25">
      <c r="A231" s="66"/>
      <c r="B231" s="1"/>
      <c r="C231" s="1"/>
      <c r="D231" s="1"/>
      <c r="E231" s="1"/>
      <c r="F231" s="1"/>
      <c r="G231" s="1"/>
      <c r="H231" s="1"/>
      <c r="I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2"/>
    </row>
    <row r="232" spans="1:38" x14ac:dyDescent="0.25">
      <c r="A232" s="66"/>
      <c r="B232" s="1"/>
      <c r="C232" s="1"/>
      <c r="D232" s="1"/>
      <c r="E232" s="1"/>
      <c r="F232" s="1"/>
      <c r="G232" s="1"/>
      <c r="H232" s="1"/>
      <c r="I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2"/>
    </row>
    <row r="233" spans="1:38" x14ac:dyDescent="0.25">
      <c r="A233" s="66"/>
      <c r="B233" s="1"/>
      <c r="C233" s="1"/>
      <c r="D233" s="1"/>
      <c r="E233" s="1"/>
      <c r="F233" s="1"/>
      <c r="G233" s="1"/>
      <c r="H233" s="1"/>
      <c r="I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2"/>
    </row>
    <row r="234" spans="1:38" x14ac:dyDescent="0.25">
      <c r="A234" s="66"/>
      <c r="B234" s="1"/>
      <c r="C234" s="1"/>
      <c r="D234" s="1"/>
      <c r="E234" s="1"/>
      <c r="F234" s="1"/>
      <c r="G234" s="1"/>
      <c r="H234" s="1"/>
      <c r="I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2"/>
    </row>
    <row r="235" spans="1:38" x14ac:dyDescent="0.25">
      <c r="A235" s="66"/>
      <c r="B235" s="1"/>
      <c r="C235" s="1"/>
      <c r="D235" s="1"/>
      <c r="E235" s="1"/>
      <c r="F235" s="1"/>
      <c r="G235" s="1"/>
      <c r="H235" s="1"/>
      <c r="I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2"/>
    </row>
    <row r="236" spans="1:38" x14ac:dyDescent="0.25">
      <c r="A236" s="66"/>
      <c r="B236" s="1"/>
      <c r="C236" s="1"/>
      <c r="D236" s="1"/>
      <c r="E236" s="1"/>
      <c r="F236" s="1"/>
      <c r="G236" s="1"/>
      <c r="H236" s="1"/>
      <c r="I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2"/>
    </row>
    <row r="237" spans="1:38" x14ac:dyDescent="0.25">
      <c r="A237" s="66"/>
      <c r="B237" s="1"/>
      <c r="C237" s="1"/>
      <c r="D237" s="1"/>
      <c r="E237" s="1"/>
      <c r="F237" s="1"/>
      <c r="G237" s="1"/>
      <c r="H237" s="1"/>
      <c r="I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2"/>
    </row>
    <row r="238" spans="1:38" x14ac:dyDescent="0.25">
      <c r="A238" s="66"/>
      <c r="B238" s="1"/>
      <c r="C238" s="1"/>
      <c r="D238" s="1"/>
      <c r="E238" s="1"/>
      <c r="F238" s="1"/>
      <c r="G238" s="1"/>
      <c r="H238" s="1"/>
      <c r="I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2"/>
    </row>
    <row r="239" spans="1:38" x14ac:dyDescent="0.25">
      <c r="A239" s="66"/>
      <c r="B239" s="1"/>
      <c r="C239" s="1"/>
      <c r="D239" s="1"/>
      <c r="E239" s="1"/>
      <c r="F239" s="1"/>
      <c r="G239" s="1"/>
      <c r="H239" s="1"/>
      <c r="I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2"/>
    </row>
    <row r="240" spans="1:38" x14ac:dyDescent="0.25">
      <c r="A240" s="66"/>
      <c r="B240" s="1"/>
      <c r="C240" s="1"/>
      <c r="D240" s="1"/>
      <c r="E240" s="1"/>
      <c r="F240" s="1"/>
      <c r="G240" s="1"/>
      <c r="H240" s="1"/>
      <c r="I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2"/>
    </row>
    <row r="241" spans="1:38" x14ac:dyDescent="0.25">
      <c r="A241" s="66"/>
      <c r="B241" s="1"/>
      <c r="C241" s="1"/>
      <c r="D241" s="1"/>
      <c r="E241" s="1"/>
      <c r="F241" s="1"/>
      <c r="G241" s="1"/>
      <c r="H241" s="1"/>
      <c r="I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2"/>
    </row>
    <row r="242" spans="1:38" x14ac:dyDescent="0.25">
      <c r="A242" s="66"/>
      <c r="B242" s="1"/>
      <c r="C242" s="1"/>
      <c r="D242" s="1"/>
      <c r="E242" s="1"/>
      <c r="F242" s="1"/>
      <c r="G242" s="1"/>
      <c r="H242" s="1"/>
      <c r="I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2"/>
    </row>
    <row r="243" spans="1:38" x14ac:dyDescent="0.25">
      <c r="A243" s="66"/>
      <c r="B243" s="1"/>
      <c r="C243" s="1"/>
      <c r="D243" s="1"/>
      <c r="E243" s="1"/>
      <c r="F243" s="1"/>
      <c r="G243" s="1"/>
      <c r="H243" s="1"/>
      <c r="I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2"/>
    </row>
    <row r="244" spans="1:38" x14ac:dyDescent="0.25">
      <c r="A244" s="66"/>
      <c r="B244" s="1"/>
      <c r="C244" s="1"/>
      <c r="D244" s="1"/>
      <c r="E244" s="1"/>
      <c r="F244" s="1"/>
      <c r="G244" s="1"/>
      <c r="H244" s="1"/>
      <c r="I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2"/>
    </row>
    <row r="245" spans="1:38" x14ac:dyDescent="0.25">
      <c r="A245" s="66"/>
      <c r="B245" s="1"/>
      <c r="C245" s="1"/>
      <c r="D245" s="1"/>
      <c r="E245" s="1"/>
      <c r="F245" s="1"/>
      <c r="G245" s="1"/>
      <c r="H245" s="1"/>
      <c r="I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2"/>
    </row>
    <row r="246" spans="1:38" x14ac:dyDescent="0.25">
      <c r="A246" s="66"/>
      <c r="B246" s="1"/>
      <c r="C246" s="1"/>
      <c r="D246" s="1"/>
      <c r="E246" s="1"/>
      <c r="F246" s="1"/>
      <c r="G246" s="1"/>
      <c r="H246" s="1"/>
      <c r="I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2"/>
    </row>
    <row r="247" spans="1:38" x14ac:dyDescent="0.25">
      <c r="A247" s="66"/>
      <c r="B247" s="1"/>
      <c r="C247" s="1"/>
      <c r="D247" s="1"/>
      <c r="E247" s="1"/>
      <c r="F247" s="1"/>
      <c r="G247" s="1"/>
      <c r="H247" s="1"/>
      <c r="I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2"/>
    </row>
    <row r="248" spans="1:38" x14ac:dyDescent="0.25">
      <c r="A248" s="66"/>
      <c r="B248" s="1"/>
      <c r="C248" s="1"/>
      <c r="D248" s="1"/>
      <c r="E248" s="1"/>
      <c r="F248" s="1"/>
      <c r="G248" s="1"/>
      <c r="H248" s="1"/>
      <c r="I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2"/>
    </row>
    <row r="249" spans="1:38" x14ac:dyDescent="0.25">
      <c r="A249" s="66"/>
      <c r="B249" s="1"/>
      <c r="C249" s="1"/>
      <c r="D249" s="1"/>
      <c r="E249" s="1"/>
      <c r="F249" s="1"/>
      <c r="G249" s="1"/>
      <c r="H249" s="1"/>
      <c r="I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2"/>
    </row>
    <row r="250" spans="1:38" x14ac:dyDescent="0.25">
      <c r="A250" s="66"/>
      <c r="B250" s="1"/>
      <c r="C250" s="1"/>
      <c r="D250" s="1"/>
      <c r="E250" s="1"/>
      <c r="F250" s="1"/>
      <c r="G250" s="1"/>
      <c r="H250" s="1"/>
      <c r="I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2"/>
    </row>
    <row r="251" spans="1:38" x14ac:dyDescent="0.25">
      <c r="A251" s="66"/>
      <c r="B251" s="1"/>
      <c r="C251" s="1"/>
      <c r="D251" s="1"/>
      <c r="E251" s="1"/>
      <c r="F251" s="1"/>
      <c r="G251" s="1"/>
      <c r="H251" s="1"/>
      <c r="I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2"/>
    </row>
    <row r="252" spans="1:38" x14ac:dyDescent="0.25">
      <c r="A252" s="66"/>
      <c r="B252" s="1"/>
      <c r="C252" s="1"/>
      <c r="D252" s="1"/>
      <c r="E252" s="1"/>
      <c r="F252" s="1"/>
      <c r="G252" s="1"/>
      <c r="H252" s="1"/>
      <c r="I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2"/>
    </row>
    <row r="253" spans="1:38" x14ac:dyDescent="0.25">
      <c r="A253" s="66"/>
      <c r="B253" s="1"/>
      <c r="C253" s="1"/>
      <c r="D253" s="1"/>
      <c r="E253" s="1"/>
      <c r="F253" s="1"/>
      <c r="G253" s="1"/>
      <c r="H253" s="1"/>
      <c r="I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2"/>
    </row>
    <row r="254" spans="1:38" x14ac:dyDescent="0.25">
      <c r="A254" s="66"/>
      <c r="B254" s="1"/>
      <c r="C254" s="1"/>
      <c r="D254" s="1"/>
      <c r="E254" s="1"/>
      <c r="F254" s="1"/>
      <c r="G254" s="1"/>
      <c r="H254" s="1"/>
      <c r="I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2"/>
    </row>
    <row r="255" spans="1:38" x14ac:dyDescent="0.25">
      <c r="A255" s="66"/>
      <c r="B255" s="1"/>
      <c r="C255" s="1"/>
      <c r="D255" s="1"/>
      <c r="E255" s="1"/>
      <c r="F255" s="1"/>
      <c r="G255" s="1"/>
      <c r="H255" s="1"/>
      <c r="I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2"/>
    </row>
    <row r="256" spans="1:38" x14ac:dyDescent="0.25">
      <c r="A256" s="66"/>
      <c r="B256" s="1"/>
      <c r="C256" s="1"/>
      <c r="D256" s="1"/>
      <c r="E256" s="1"/>
      <c r="F256" s="1"/>
      <c r="G256" s="1"/>
      <c r="H256" s="1"/>
      <c r="I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2"/>
    </row>
    <row r="257" spans="1:38" x14ac:dyDescent="0.25">
      <c r="A257" s="66"/>
      <c r="B257" s="1"/>
      <c r="C257" s="1"/>
      <c r="D257" s="1"/>
      <c r="E257" s="1"/>
      <c r="F257" s="1"/>
      <c r="G257" s="1"/>
      <c r="H257" s="1"/>
      <c r="I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2"/>
    </row>
    <row r="258" spans="1:38" x14ac:dyDescent="0.25">
      <c r="A258" s="66"/>
      <c r="B258" s="1"/>
      <c r="C258" s="1"/>
      <c r="D258" s="1"/>
      <c r="E258" s="1"/>
      <c r="F258" s="1"/>
      <c r="G258" s="1"/>
      <c r="H258" s="1"/>
      <c r="I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2"/>
    </row>
    <row r="259" spans="1:38" x14ac:dyDescent="0.25">
      <c r="A259" s="66"/>
      <c r="B259" s="1"/>
      <c r="C259" s="1"/>
      <c r="D259" s="1"/>
      <c r="E259" s="1"/>
      <c r="F259" s="1"/>
      <c r="G259" s="1"/>
      <c r="H259" s="1"/>
      <c r="I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2"/>
    </row>
    <row r="260" spans="1:38" x14ac:dyDescent="0.25">
      <c r="A260" s="66"/>
      <c r="B260" s="1"/>
      <c r="C260" s="1"/>
      <c r="D260" s="1"/>
      <c r="E260" s="1"/>
      <c r="F260" s="1"/>
      <c r="G260" s="1"/>
      <c r="H260" s="1"/>
      <c r="I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2"/>
    </row>
    <row r="261" spans="1:38" x14ac:dyDescent="0.25">
      <c r="A261" s="66"/>
      <c r="B261" s="1"/>
      <c r="C261" s="1"/>
      <c r="D261" s="1"/>
      <c r="E261" s="1"/>
      <c r="F261" s="1"/>
      <c r="G261" s="1"/>
      <c r="H261" s="1"/>
      <c r="I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2"/>
    </row>
    <row r="262" spans="1:38" x14ac:dyDescent="0.25">
      <c r="A262" s="66"/>
      <c r="B262" s="1"/>
      <c r="C262" s="1"/>
      <c r="D262" s="1"/>
      <c r="E262" s="1"/>
      <c r="F262" s="1"/>
      <c r="G262" s="1"/>
      <c r="H262" s="1"/>
      <c r="I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2"/>
    </row>
    <row r="263" spans="1:38" x14ac:dyDescent="0.25">
      <c r="A263" s="66"/>
      <c r="B263" s="1"/>
      <c r="C263" s="1"/>
      <c r="D263" s="1"/>
      <c r="E263" s="1"/>
      <c r="F263" s="1"/>
      <c r="G263" s="1"/>
      <c r="H263" s="1"/>
      <c r="I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2"/>
    </row>
    <row r="264" spans="1:38" x14ac:dyDescent="0.25">
      <c r="A264" s="66"/>
      <c r="B264" s="1"/>
      <c r="C264" s="1"/>
      <c r="D264" s="1"/>
      <c r="E264" s="1"/>
      <c r="F264" s="1"/>
      <c r="G264" s="1"/>
      <c r="H264" s="1"/>
      <c r="I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2"/>
    </row>
    <row r="265" spans="1:38" x14ac:dyDescent="0.25">
      <c r="A265" s="66"/>
      <c r="B265" s="1"/>
      <c r="C265" s="1"/>
      <c r="D265" s="1"/>
      <c r="E265" s="1"/>
      <c r="F265" s="1"/>
      <c r="G265" s="1"/>
      <c r="H265" s="1"/>
      <c r="I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2"/>
    </row>
    <row r="266" spans="1:38" x14ac:dyDescent="0.25">
      <c r="A266" s="66"/>
      <c r="B266" s="1"/>
      <c r="C266" s="1"/>
      <c r="D266" s="1"/>
      <c r="E266" s="1"/>
      <c r="F266" s="1"/>
      <c r="G266" s="1"/>
      <c r="H266" s="1"/>
      <c r="I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2"/>
    </row>
    <row r="267" spans="1:38" x14ac:dyDescent="0.25">
      <c r="A267" s="66"/>
      <c r="B267" s="1"/>
      <c r="C267" s="1"/>
      <c r="D267" s="1"/>
      <c r="E267" s="1"/>
      <c r="F267" s="1"/>
      <c r="G267" s="1"/>
      <c r="H267" s="1"/>
      <c r="I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2"/>
    </row>
    <row r="268" spans="1:38" x14ac:dyDescent="0.25">
      <c r="A268" s="66"/>
      <c r="B268" s="1"/>
      <c r="C268" s="1"/>
      <c r="D268" s="1"/>
      <c r="E268" s="1"/>
      <c r="F268" s="1"/>
      <c r="G268" s="1"/>
      <c r="H268" s="1"/>
      <c r="I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2"/>
    </row>
    <row r="269" spans="1:38" x14ac:dyDescent="0.25">
      <c r="A269" s="66"/>
      <c r="B269" s="1"/>
      <c r="C269" s="1"/>
      <c r="D269" s="1"/>
      <c r="E269" s="1"/>
      <c r="F269" s="1"/>
      <c r="G269" s="1"/>
      <c r="H269" s="1"/>
      <c r="I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2"/>
    </row>
    <row r="270" spans="1:38" x14ac:dyDescent="0.25">
      <c r="A270" s="66"/>
      <c r="B270" s="1"/>
      <c r="C270" s="1"/>
      <c r="D270" s="1"/>
      <c r="E270" s="1"/>
      <c r="F270" s="1"/>
      <c r="G270" s="1"/>
      <c r="H270" s="1"/>
      <c r="I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2"/>
    </row>
    <row r="271" spans="1:38" x14ac:dyDescent="0.25">
      <c r="A271" s="66"/>
      <c r="B271" s="1"/>
      <c r="C271" s="1"/>
      <c r="D271" s="1"/>
      <c r="E271" s="1"/>
      <c r="F271" s="1"/>
      <c r="G271" s="1"/>
      <c r="H271" s="1"/>
      <c r="I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2"/>
    </row>
    <row r="272" spans="1:38" x14ac:dyDescent="0.25">
      <c r="A272" s="66"/>
      <c r="B272" s="1"/>
      <c r="C272" s="1"/>
      <c r="D272" s="1"/>
      <c r="E272" s="1"/>
      <c r="F272" s="1"/>
      <c r="G272" s="1"/>
      <c r="H272" s="1"/>
      <c r="I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2"/>
    </row>
    <row r="273" spans="1:38" x14ac:dyDescent="0.25">
      <c r="A273" s="66"/>
      <c r="B273" s="1"/>
      <c r="C273" s="1"/>
      <c r="D273" s="1"/>
      <c r="E273" s="1"/>
      <c r="F273" s="1"/>
      <c r="G273" s="1"/>
      <c r="H273" s="1"/>
      <c r="I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2"/>
    </row>
    <row r="274" spans="1:38" x14ac:dyDescent="0.25">
      <c r="A274" s="66"/>
      <c r="B274" s="1"/>
      <c r="C274" s="1"/>
      <c r="D274" s="1"/>
      <c r="E274" s="1"/>
      <c r="F274" s="1"/>
      <c r="G274" s="1"/>
      <c r="H274" s="1"/>
      <c r="I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2"/>
    </row>
    <row r="275" spans="1:38" x14ac:dyDescent="0.25">
      <c r="A275" s="66"/>
      <c r="B275" s="1"/>
      <c r="C275" s="1"/>
      <c r="D275" s="1"/>
      <c r="E275" s="1"/>
      <c r="F275" s="1"/>
      <c r="G275" s="1"/>
      <c r="H275" s="1"/>
      <c r="I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2"/>
    </row>
    <row r="276" spans="1:38" x14ac:dyDescent="0.25">
      <c r="A276" s="66"/>
      <c r="B276" s="1"/>
      <c r="C276" s="1"/>
      <c r="D276" s="1"/>
      <c r="E276" s="1"/>
      <c r="F276" s="1"/>
      <c r="G276" s="1"/>
      <c r="H276" s="1"/>
      <c r="I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2"/>
    </row>
    <row r="277" spans="1:38" x14ac:dyDescent="0.25">
      <c r="A277" s="66"/>
      <c r="B277" s="1"/>
      <c r="C277" s="1"/>
      <c r="D277" s="1"/>
      <c r="E277" s="1"/>
      <c r="F277" s="1"/>
      <c r="G277" s="1"/>
      <c r="H277" s="1"/>
      <c r="I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2"/>
    </row>
    <row r="278" spans="1:38" x14ac:dyDescent="0.25">
      <c r="A278" s="66"/>
      <c r="B278" s="1"/>
      <c r="C278" s="1"/>
      <c r="D278" s="1"/>
      <c r="E278" s="1"/>
      <c r="F278" s="1"/>
      <c r="G278" s="1"/>
      <c r="H278" s="1"/>
      <c r="I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2"/>
    </row>
    <row r="279" spans="1:38" x14ac:dyDescent="0.25">
      <c r="A279" s="66"/>
      <c r="B279" s="1"/>
      <c r="C279" s="1"/>
      <c r="D279" s="1"/>
      <c r="E279" s="1"/>
      <c r="F279" s="1"/>
      <c r="G279" s="1"/>
      <c r="H279" s="1"/>
      <c r="I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2"/>
    </row>
    <row r="280" spans="1:38" x14ac:dyDescent="0.25">
      <c r="A280" s="66"/>
      <c r="B280" s="1"/>
      <c r="C280" s="1"/>
      <c r="D280" s="1"/>
      <c r="E280" s="1"/>
      <c r="F280" s="1"/>
      <c r="G280" s="1"/>
      <c r="H280" s="1"/>
      <c r="I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2"/>
    </row>
    <row r="281" spans="1:38" x14ac:dyDescent="0.25">
      <c r="A281" s="66"/>
      <c r="B281" s="1"/>
      <c r="C281" s="1"/>
      <c r="D281" s="1"/>
      <c r="E281" s="1"/>
      <c r="F281" s="1"/>
      <c r="G281" s="1"/>
      <c r="H281" s="1"/>
      <c r="I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2"/>
    </row>
    <row r="282" spans="1:38" x14ac:dyDescent="0.25">
      <c r="A282" s="66"/>
      <c r="B282" s="1"/>
      <c r="C282" s="1"/>
      <c r="D282" s="1"/>
      <c r="E282" s="1"/>
      <c r="F282" s="1"/>
      <c r="G282" s="1"/>
      <c r="H282" s="1"/>
      <c r="I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2"/>
    </row>
    <row r="283" spans="1:38" x14ac:dyDescent="0.25">
      <c r="A283" s="66"/>
      <c r="B283" s="1"/>
      <c r="C283" s="1"/>
      <c r="D283" s="1"/>
      <c r="E283" s="1"/>
      <c r="F283" s="1"/>
      <c r="G283" s="1"/>
      <c r="H283" s="1"/>
      <c r="I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2"/>
    </row>
    <row r="284" spans="1:38" x14ac:dyDescent="0.25">
      <c r="A284" s="66"/>
      <c r="B284" s="1"/>
      <c r="C284" s="1"/>
      <c r="D284" s="1"/>
      <c r="E284" s="1"/>
      <c r="F284" s="1"/>
      <c r="G284" s="1"/>
      <c r="H284" s="1"/>
      <c r="I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2"/>
    </row>
    <row r="285" spans="1:38" x14ac:dyDescent="0.25">
      <c r="A285" s="66"/>
      <c r="B285" s="1"/>
      <c r="C285" s="1"/>
      <c r="D285" s="1"/>
      <c r="E285" s="1"/>
      <c r="F285" s="1"/>
      <c r="G285" s="1"/>
      <c r="H285" s="1"/>
      <c r="I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2"/>
    </row>
    <row r="286" spans="1:38" x14ac:dyDescent="0.25">
      <c r="A286" s="66"/>
      <c r="B286" s="1"/>
      <c r="C286" s="1"/>
      <c r="D286" s="1"/>
      <c r="E286" s="1"/>
      <c r="F286" s="1"/>
      <c r="G286" s="1"/>
      <c r="H286" s="1"/>
      <c r="I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2"/>
    </row>
    <row r="287" spans="1:38" x14ac:dyDescent="0.25">
      <c r="A287" s="66"/>
      <c r="B287" s="1"/>
      <c r="C287" s="1"/>
      <c r="D287" s="1"/>
      <c r="E287" s="1"/>
      <c r="F287" s="1"/>
      <c r="G287" s="1"/>
      <c r="H287" s="1"/>
      <c r="I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2"/>
    </row>
    <row r="288" spans="1:38" x14ac:dyDescent="0.25">
      <c r="A288" s="66"/>
      <c r="B288" s="1"/>
      <c r="C288" s="1"/>
      <c r="D288" s="1"/>
      <c r="E288" s="1"/>
      <c r="F288" s="1"/>
      <c r="G288" s="1"/>
      <c r="H288" s="1"/>
      <c r="I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2"/>
    </row>
    <row r="289" spans="1:38" x14ac:dyDescent="0.25">
      <c r="A289" s="66"/>
      <c r="B289" s="1"/>
      <c r="C289" s="1"/>
      <c r="D289" s="1"/>
      <c r="E289" s="1"/>
      <c r="F289" s="1"/>
      <c r="G289" s="1"/>
      <c r="H289" s="1"/>
      <c r="I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2"/>
    </row>
    <row r="290" spans="1:38" x14ac:dyDescent="0.25">
      <c r="A290" s="66"/>
      <c r="B290" s="1"/>
      <c r="C290" s="1"/>
      <c r="D290" s="1"/>
      <c r="E290" s="1"/>
      <c r="F290" s="1"/>
      <c r="G290" s="1"/>
      <c r="H290" s="1"/>
      <c r="I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2"/>
    </row>
    <row r="291" spans="1:38" x14ac:dyDescent="0.25">
      <c r="A291" s="66"/>
      <c r="B291" s="1"/>
      <c r="C291" s="1"/>
      <c r="D291" s="1"/>
      <c r="E291" s="1"/>
      <c r="F291" s="1"/>
      <c r="G291" s="1"/>
      <c r="H291" s="1"/>
      <c r="I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2"/>
    </row>
    <row r="292" spans="1:38" x14ac:dyDescent="0.25">
      <c r="A292" s="66"/>
      <c r="B292" s="1"/>
      <c r="C292" s="1"/>
      <c r="D292" s="1"/>
      <c r="E292" s="1"/>
      <c r="F292" s="1"/>
      <c r="G292" s="1"/>
      <c r="H292" s="1"/>
      <c r="I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2"/>
    </row>
    <row r="293" spans="1:38" x14ac:dyDescent="0.25">
      <c r="A293" s="66"/>
      <c r="B293" s="1"/>
      <c r="C293" s="1"/>
      <c r="D293" s="1"/>
      <c r="E293" s="1"/>
      <c r="F293" s="1"/>
      <c r="G293" s="1"/>
      <c r="H293" s="1"/>
      <c r="I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2"/>
    </row>
    <row r="294" spans="1:38" x14ac:dyDescent="0.25">
      <c r="A294" s="66"/>
      <c r="B294" s="1"/>
      <c r="C294" s="1"/>
      <c r="D294" s="1"/>
      <c r="E294" s="1"/>
      <c r="F294" s="1"/>
      <c r="G294" s="1"/>
      <c r="H294" s="1"/>
      <c r="I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2"/>
    </row>
    <row r="295" spans="1:38" x14ac:dyDescent="0.25">
      <c r="A295" s="66"/>
      <c r="B295" s="1"/>
      <c r="C295" s="1"/>
      <c r="D295" s="1"/>
      <c r="E295" s="1"/>
      <c r="F295" s="1"/>
      <c r="G295" s="1"/>
      <c r="H295" s="1"/>
      <c r="I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2"/>
    </row>
    <row r="296" spans="1:38" x14ac:dyDescent="0.25">
      <c r="A296" s="66"/>
      <c r="B296" s="1"/>
      <c r="C296" s="1"/>
      <c r="D296" s="1"/>
      <c r="E296" s="1"/>
      <c r="F296" s="1"/>
      <c r="G296" s="1"/>
      <c r="H296" s="1"/>
      <c r="I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2"/>
    </row>
    <row r="297" spans="1:38" x14ac:dyDescent="0.25">
      <c r="A297" s="66"/>
      <c r="B297" s="1"/>
      <c r="C297" s="1"/>
      <c r="D297" s="1"/>
      <c r="E297" s="1"/>
      <c r="F297" s="1"/>
      <c r="G297" s="1"/>
      <c r="H297" s="1"/>
      <c r="I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2"/>
    </row>
    <row r="298" spans="1:38" x14ac:dyDescent="0.25">
      <c r="A298" s="66"/>
      <c r="B298" s="1"/>
      <c r="C298" s="1"/>
      <c r="D298" s="1"/>
      <c r="E298" s="1"/>
      <c r="F298" s="1"/>
      <c r="G298" s="1"/>
      <c r="H298" s="1"/>
      <c r="I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2"/>
    </row>
    <row r="299" spans="1:38" x14ac:dyDescent="0.25">
      <c r="A299" s="66"/>
      <c r="B299" s="1"/>
      <c r="C299" s="1"/>
      <c r="D299" s="1"/>
      <c r="E299" s="1"/>
      <c r="F299" s="1"/>
      <c r="G299" s="1"/>
      <c r="H299" s="1"/>
      <c r="I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2"/>
    </row>
    <row r="300" spans="1:38" x14ac:dyDescent="0.25">
      <c r="A300" s="66"/>
      <c r="B300" s="1"/>
      <c r="C300" s="1"/>
      <c r="D300" s="1"/>
      <c r="E300" s="1"/>
      <c r="F300" s="1"/>
      <c r="G300" s="1"/>
      <c r="H300" s="1"/>
      <c r="I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2"/>
    </row>
    <row r="301" spans="1:38" x14ac:dyDescent="0.25">
      <c r="A301" s="66"/>
      <c r="B301" s="1"/>
      <c r="C301" s="1"/>
      <c r="D301" s="1"/>
      <c r="E301" s="1"/>
      <c r="F301" s="1"/>
      <c r="G301" s="1"/>
      <c r="H301" s="1"/>
      <c r="I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2"/>
    </row>
    <row r="302" spans="1:38" x14ac:dyDescent="0.25">
      <c r="A302" s="66"/>
      <c r="B302" s="1"/>
      <c r="C302" s="1"/>
      <c r="D302" s="1"/>
      <c r="E302" s="1"/>
      <c r="F302" s="1"/>
      <c r="G302" s="1"/>
      <c r="H302" s="1"/>
      <c r="I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2"/>
    </row>
    <row r="303" spans="1:38" x14ac:dyDescent="0.25">
      <c r="A303" s="66"/>
      <c r="B303" s="1"/>
      <c r="C303" s="1"/>
      <c r="D303" s="1"/>
      <c r="E303" s="1"/>
      <c r="F303" s="1"/>
      <c r="G303" s="1"/>
      <c r="H303" s="1"/>
      <c r="I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2"/>
    </row>
    <row r="304" spans="1:38" x14ac:dyDescent="0.25">
      <c r="A304" s="66"/>
      <c r="B304" s="1"/>
      <c r="C304" s="1"/>
      <c r="D304" s="1"/>
      <c r="E304" s="1"/>
      <c r="F304" s="1"/>
      <c r="G304" s="1"/>
      <c r="H304" s="1"/>
      <c r="I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2"/>
    </row>
    <row r="305" spans="1:38" x14ac:dyDescent="0.25">
      <c r="A305" s="66"/>
      <c r="B305" s="1"/>
      <c r="C305" s="1"/>
      <c r="D305" s="1"/>
      <c r="E305" s="1"/>
      <c r="F305" s="1"/>
      <c r="G305" s="1"/>
      <c r="H305" s="1"/>
      <c r="I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2"/>
    </row>
    <row r="306" spans="1:38" x14ac:dyDescent="0.25">
      <c r="A306" s="66"/>
      <c r="B306" s="1"/>
      <c r="C306" s="1"/>
      <c r="D306" s="1"/>
      <c r="E306" s="1"/>
      <c r="F306" s="1"/>
      <c r="G306" s="1"/>
      <c r="H306" s="1"/>
      <c r="I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2"/>
    </row>
    <row r="307" spans="1:38" x14ac:dyDescent="0.25">
      <c r="A307" s="66"/>
      <c r="B307" s="1"/>
      <c r="C307" s="1"/>
      <c r="D307" s="1"/>
      <c r="E307" s="1"/>
      <c r="F307" s="1"/>
      <c r="G307" s="1"/>
      <c r="H307" s="1"/>
      <c r="I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2"/>
    </row>
    <row r="308" spans="1:38" x14ac:dyDescent="0.25">
      <c r="A308" s="66"/>
      <c r="B308" s="1"/>
      <c r="C308" s="1"/>
      <c r="D308" s="1"/>
      <c r="E308" s="1"/>
      <c r="F308" s="1"/>
      <c r="G308" s="1"/>
      <c r="H308" s="1"/>
      <c r="I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2"/>
    </row>
    <row r="309" spans="1:38" x14ac:dyDescent="0.25">
      <c r="A309" s="66"/>
      <c r="B309" s="1"/>
      <c r="C309" s="1"/>
      <c r="D309" s="1"/>
      <c r="E309" s="1"/>
      <c r="F309" s="1"/>
      <c r="G309" s="1"/>
      <c r="H309" s="1"/>
      <c r="I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2"/>
    </row>
    <row r="310" spans="1:38" x14ac:dyDescent="0.25">
      <c r="A310" s="66"/>
      <c r="B310" s="1"/>
      <c r="C310" s="1"/>
      <c r="D310" s="1"/>
      <c r="E310" s="1"/>
      <c r="F310" s="1"/>
      <c r="G310" s="1"/>
      <c r="H310" s="1"/>
      <c r="I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2"/>
    </row>
    <row r="311" spans="1:38" x14ac:dyDescent="0.25">
      <c r="A311" s="66"/>
      <c r="B311" s="1"/>
      <c r="C311" s="1"/>
      <c r="D311" s="1"/>
      <c r="E311" s="1"/>
      <c r="F311" s="1"/>
      <c r="G311" s="1"/>
      <c r="H311" s="1"/>
      <c r="I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2"/>
    </row>
    <row r="312" spans="1:38" x14ac:dyDescent="0.25">
      <c r="A312" s="66"/>
      <c r="B312" s="1"/>
      <c r="C312" s="1"/>
      <c r="D312" s="1"/>
      <c r="E312" s="1"/>
      <c r="F312" s="1"/>
      <c r="G312" s="1"/>
      <c r="H312" s="1"/>
      <c r="I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2"/>
    </row>
    <row r="313" spans="1:38" x14ac:dyDescent="0.25">
      <c r="A313" s="66"/>
      <c r="B313" s="1"/>
      <c r="C313" s="1"/>
      <c r="D313" s="1"/>
      <c r="E313" s="1"/>
      <c r="F313" s="1"/>
      <c r="G313" s="1"/>
      <c r="H313" s="1"/>
      <c r="I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2"/>
    </row>
    <row r="314" spans="1:38" x14ac:dyDescent="0.25">
      <c r="A314" s="93"/>
      <c r="B314" s="81"/>
      <c r="C314" s="81"/>
      <c r="D314" s="81"/>
      <c r="E314" s="81"/>
      <c r="F314" s="81"/>
      <c r="G314" s="81"/>
      <c r="H314" s="81"/>
      <c r="I314" s="8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2"/>
    </row>
    <row r="315" spans="1:38" x14ac:dyDescent="0.25"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2"/>
    </row>
    <row r="316" spans="1:38" x14ac:dyDescent="0.25"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2"/>
    </row>
    <row r="317" spans="1:38" x14ac:dyDescent="0.25"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2"/>
    </row>
    <row r="318" spans="1:38" x14ac:dyDescent="0.25"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2"/>
    </row>
    <row r="319" spans="1:38" x14ac:dyDescent="0.25"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2"/>
    </row>
  </sheetData>
  <mergeCells count="183">
    <mergeCell ref="A135:F135"/>
    <mergeCell ref="B137:G137"/>
    <mergeCell ref="B139:F139"/>
    <mergeCell ref="B144:F144"/>
    <mergeCell ref="B143:F143"/>
    <mergeCell ref="B138:F138"/>
    <mergeCell ref="B141:F141"/>
    <mergeCell ref="B142:F142"/>
    <mergeCell ref="O87:P87"/>
    <mergeCell ref="B133:F133"/>
    <mergeCell ref="B126:F126"/>
    <mergeCell ref="B127:F127"/>
    <mergeCell ref="B121:F121"/>
    <mergeCell ref="B122:F122"/>
    <mergeCell ref="B123:F123"/>
    <mergeCell ref="B124:F124"/>
    <mergeCell ref="B120:H120"/>
    <mergeCell ref="J121:L121"/>
    <mergeCell ref="K126:L126"/>
    <mergeCell ref="B128:F128"/>
    <mergeCell ref="B129:F129"/>
    <mergeCell ref="B130:F130"/>
    <mergeCell ref="B131:F131"/>
    <mergeCell ref="B132:F132"/>
    <mergeCell ref="T87:U87"/>
    <mergeCell ref="B88:F88"/>
    <mergeCell ref="J89:M89"/>
    <mergeCell ref="A90:H90"/>
    <mergeCell ref="K93:L93"/>
    <mergeCell ref="B98:F98"/>
    <mergeCell ref="B99:G99"/>
    <mergeCell ref="B100:F100"/>
    <mergeCell ref="B92:F92"/>
    <mergeCell ref="B93:F93"/>
    <mergeCell ref="B94:F94"/>
    <mergeCell ref="B95:F95"/>
    <mergeCell ref="B96:F96"/>
    <mergeCell ref="A89:H89"/>
    <mergeCell ref="B91:F91"/>
    <mergeCell ref="B87:G87"/>
    <mergeCell ref="B97:F97"/>
    <mergeCell ref="B125:F125"/>
    <mergeCell ref="G125:H125"/>
    <mergeCell ref="G126:H126"/>
    <mergeCell ref="I126:J126"/>
    <mergeCell ref="B118:F118"/>
    <mergeCell ref="A119:H119"/>
    <mergeCell ref="B104:F104"/>
    <mergeCell ref="B105:F105"/>
    <mergeCell ref="B106:F106"/>
    <mergeCell ref="B107:F107"/>
    <mergeCell ref="B108:F108"/>
    <mergeCell ref="A101:H101"/>
    <mergeCell ref="A102:H102"/>
    <mergeCell ref="B103:G103"/>
    <mergeCell ref="B117:F117"/>
    <mergeCell ref="B109:F109"/>
    <mergeCell ref="A111:H111"/>
    <mergeCell ref="B114:F114"/>
    <mergeCell ref="B110:F110"/>
    <mergeCell ref="A112:H112"/>
    <mergeCell ref="B113:G113"/>
    <mergeCell ref="B115:F115"/>
    <mergeCell ref="B116:G116"/>
    <mergeCell ref="B86:G86"/>
    <mergeCell ref="B82:F82"/>
    <mergeCell ref="J81:L81"/>
    <mergeCell ref="M81:O81"/>
    <mergeCell ref="N82:O82"/>
    <mergeCell ref="P82:Q82"/>
    <mergeCell ref="R82:S82"/>
    <mergeCell ref="T82:U82"/>
    <mergeCell ref="B83:F83"/>
    <mergeCell ref="B84:G84"/>
    <mergeCell ref="B85:F85"/>
    <mergeCell ref="K86:L86"/>
    <mergeCell ref="O86:R86"/>
    <mergeCell ref="A79:H79"/>
    <mergeCell ref="B81:F81"/>
    <mergeCell ref="B75:F75"/>
    <mergeCell ref="A74:H74"/>
    <mergeCell ref="B76:F76"/>
    <mergeCell ref="B77:G77"/>
    <mergeCell ref="O77:P77"/>
    <mergeCell ref="B78:F78"/>
    <mergeCell ref="K78:L78"/>
    <mergeCell ref="A80:H80"/>
    <mergeCell ref="B70:F70"/>
    <mergeCell ref="B71:F71"/>
    <mergeCell ref="A73:H73"/>
    <mergeCell ref="J71:L71"/>
    <mergeCell ref="M71:Q71"/>
    <mergeCell ref="B72:F72"/>
    <mergeCell ref="Q77:R77"/>
    <mergeCell ref="A66:H66"/>
    <mergeCell ref="B68:F68"/>
    <mergeCell ref="B69:F69"/>
    <mergeCell ref="B59:E59"/>
    <mergeCell ref="J59:M59"/>
    <mergeCell ref="B60:E60"/>
    <mergeCell ref="B61:E61"/>
    <mergeCell ref="B62:E62"/>
    <mergeCell ref="B64:E64"/>
    <mergeCell ref="B65:F65"/>
    <mergeCell ref="A67:H67"/>
    <mergeCell ref="J67:K67"/>
    <mergeCell ref="A54:H54"/>
    <mergeCell ref="B55:F55"/>
    <mergeCell ref="J55:M55"/>
    <mergeCell ref="B56:E56"/>
    <mergeCell ref="B57:E57"/>
    <mergeCell ref="B58:E58"/>
    <mergeCell ref="B49:F49"/>
    <mergeCell ref="B50:F50"/>
    <mergeCell ref="B51:F51"/>
    <mergeCell ref="J51:M51"/>
    <mergeCell ref="A52:H52"/>
    <mergeCell ref="A53:H53"/>
    <mergeCell ref="A44:H44"/>
    <mergeCell ref="A45:H45"/>
    <mergeCell ref="B46:F46"/>
    <mergeCell ref="B47:F47"/>
    <mergeCell ref="J47:M47"/>
    <mergeCell ref="B48:F48"/>
    <mergeCell ref="J48:K48"/>
    <mergeCell ref="B39:F39"/>
    <mergeCell ref="J39:M39"/>
    <mergeCell ref="B40:F40"/>
    <mergeCell ref="B41:F41"/>
    <mergeCell ref="B42:F42"/>
    <mergeCell ref="B43:F43"/>
    <mergeCell ref="J43:M43"/>
    <mergeCell ref="A34:H34"/>
    <mergeCell ref="A35:H35"/>
    <mergeCell ref="J35:M35"/>
    <mergeCell ref="B36:F36"/>
    <mergeCell ref="B37:F37"/>
    <mergeCell ref="B38:F38"/>
    <mergeCell ref="B29:F29"/>
    <mergeCell ref="B30:F30"/>
    <mergeCell ref="B31:F31"/>
    <mergeCell ref="B32:F32"/>
    <mergeCell ref="K32:M32"/>
    <mergeCell ref="A33:F33"/>
    <mergeCell ref="A24:H24"/>
    <mergeCell ref="J24:M24"/>
    <mergeCell ref="B25:F25"/>
    <mergeCell ref="B26:F26"/>
    <mergeCell ref="B27:F27"/>
    <mergeCell ref="B28:F28"/>
    <mergeCell ref="J28:M28"/>
    <mergeCell ref="B20:F20"/>
    <mergeCell ref="G20:H20"/>
    <mergeCell ref="B21:F21"/>
    <mergeCell ref="G21:H21"/>
    <mergeCell ref="B22:F22"/>
    <mergeCell ref="G22:H22"/>
    <mergeCell ref="A16:H16"/>
    <mergeCell ref="A17:H17"/>
    <mergeCell ref="J17:L17"/>
    <mergeCell ref="A18:H18"/>
    <mergeCell ref="J18:K18"/>
    <mergeCell ref="B19:F19"/>
    <mergeCell ref="G19:H19"/>
    <mergeCell ref="B12:F12"/>
    <mergeCell ref="A14:C14"/>
    <mergeCell ref="D14:H14"/>
    <mergeCell ref="I14:J14"/>
    <mergeCell ref="K14:L14"/>
    <mergeCell ref="A15:C15"/>
    <mergeCell ref="D15:H15"/>
    <mergeCell ref="A7:E7"/>
    <mergeCell ref="B9:F9"/>
    <mergeCell ref="B10:D10"/>
    <mergeCell ref="B11:F11"/>
    <mergeCell ref="A1:I2"/>
    <mergeCell ref="A4:E4"/>
    <mergeCell ref="A5:D5"/>
    <mergeCell ref="E5:I5"/>
    <mergeCell ref="A6:D6"/>
    <mergeCell ref="E6:I6"/>
    <mergeCell ref="H7:I8"/>
    <mergeCell ref="F7:G8"/>
  </mergeCells>
  <pageMargins left="0.51181102362204722" right="0.51181102362204722" top="0.59055118110236227" bottom="0.39370078740157483" header="0.31496062992125984" footer="0.31496062992125984"/>
  <pageSetup paperSize="9" scale="70" orientation="portrait" horizontalDpi="4294967295" verticalDpi="4294967295" r:id="rId1"/>
  <rowBreaks count="2" manualBreakCount="2">
    <brk id="65" max="20" man="1"/>
    <brk id="125" max="20" man="1"/>
  </rowBreaks>
  <colBreaks count="2" manualBreakCount="2">
    <brk id="9" max="1048575" man="1"/>
    <brk id="15" max="1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V1888"/>
  <sheetViews>
    <sheetView topLeftCell="A129" workbookViewId="0">
      <selection activeCell="J1" sqref="J1:M6"/>
    </sheetView>
  </sheetViews>
  <sheetFormatPr defaultColWidth="12.140625" defaultRowHeight="15" x14ac:dyDescent="0.25"/>
  <cols>
    <col min="1" max="1" width="3.7109375" style="4" customWidth="1"/>
    <col min="2" max="3" width="12.140625" style="3" customWidth="1"/>
    <col min="4" max="4" width="11.5703125" style="3" customWidth="1"/>
    <col min="5" max="5" width="16.140625" style="3" customWidth="1"/>
    <col min="6" max="6" width="22.85546875" style="3" customWidth="1"/>
    <col min="7" max="7" width="16.5703125" style="3" customWidth="1"/>
    <col min="8" max="8" width="15.28515625" style="3" customWidth="1"/>
    <col min="9" max="9" width="14.8554687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19" width="12.140625" style="1" customWidth="1"/>
    <col min="20" max="20" width="12.5703125" style="1" customWidth="1"/>
    <col min="21" max="16384" width="12.140625" style="3"/>
  </cols>
  <sheetData>
    <row r="1" spans="1:256" ht="22.5" customHeight="1" x14ac:dyDescent="0.25">
      <c r="A1" s="348" t="s">
        <v>227</v>
      </c>
      <c r="B1" s="349"/>
      <c r="C1" s="349"/>
      <c r="D1" s="349"/>
      <c r="E1" s="349"/>
      <c r="F1" s="349"/>
      <c r="G1" s="349"/>
      <c r="H1" s="349"/>
      <c r="I1" s="350"/>
      <c r="J1" s="247" t="s">
        <v>8</v>
      </c>
      <c r="K1" s="247"/>
      <c r="L1" s="247"/>
      <c r="M1" s="24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</row>
    <row r="2" spans="1:256" x14ac:dyDescent="0.25">
      <c r="C2" s="5"/>
      <c r="H2" s="8"/>
      <c r="I2" s="12"/>
      <c r="J2" s="247"/>
      <c r="K2" s="247"/>
      <c r="L2" s="247"/>
      <c r="M2" s="24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x14ac:dyDescent="0.25">
      <c r="A3" s="300" t="s">
        <v>0</v>
      </c>
      <c r="B3" s="300"/>
      <c r="C3" s="300"/>
      <c r="D3" s="300"/>
      <c r="E3" s="300"/>
      <c r="H3" s="8"/>
      <c r="I3" s="12"/>
      <c r="J3" s="247"/>
      <c r="K3" s="247"/>
      <c r="L3" s="247"/>
      <c r="M3" s="24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x14ac:dyDescent="0.25">
      <c r="A4" s="297" t="s">
        <v>1</v>
      </c>
      <c r="B4" s="297"/>
      <c r="C4" s="297"/>
      <c r="D4" s="297"/>
      <c r="E4" s="301"/>
      <c r="F4" s="302"/>
      <c r="G4" s="302"/>
      <c r="H4" s="302"/>
      <c r="I4" s="356"/>
      <c r="J4" s="355"/>
      <c r="K4" s="247"/>
      <c r="L4" s="247"/>
      <c r="M4" s="247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x14ac:dyDescent="0.25">
      <c r="A5" s="297" t="s">
        <v>2</v>
      </c>
      <c r="B5" s="297"/>
      <c r="C5" s="297"/>
      <c r="D5" s="297"/>
      <c r="E5" s="301"/>
      <c r="F5" s="302"/>
      <c r="G5" s="302"/>
      <c r="H5" s="302"/>
      <c r="I5" s="303"/>
      <c r="J5" s="355"/>
      <c r="K5" s="247"/>
      <c r="L5" s="247"/>
      <c r="M5" s="24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20.25" customHeight="1" x14ac:dyDescent="0.25">
      <c r="A6" s="297" t="s">
        <v>3</v>
      </c>
      <c r="B6" s="297"/>
      <c r="C6" s="297"/>
      <c r="D6" s="297"/>
      <c r="E6" s="297"/>
      <c r="F6" s="228" t="s">
        <v>240</v>
      </c>
      <c r="G6" s="228"/>
      <c r="H6" s="229">
        <f>(8*5)/6*30</f>
        <v>200</v>
      </c>
      <c r="I6" s="230"/>
      <c r="J6" s="355"/>
      <c r="K6" s="247"/>
      <c r="L6" s="247"/>
      <c r="M6" s="24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ht="24" customHeight="1" x14ac:dyDescent="0.25">
      <c r="C7" s="7"/>
      <c r="F7" s="228"/>
      <c r="G7" s="228"/>
      <c r="H7" s="231"/>
      <c r="I7" s="232"/>
      <c r="J7" s="352" t="s">
        <v>8</v>
      </c>
      <c r="K7" s="352"/>
      <c r="L7" s="352"/>
      <c r="M7" s="352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ht="14.25" customHeight="1" x14ac:dyDescent="0.25">
      <c r="A8" s="4" t="s">
        <v>4</v>
      </c>
      <c r="B8" s="252" t="s">
        <v>5</v>
      </c>
      <c r="C8" s="252"/>
      <c r="D8" s="252"/>
      <c r="E8" s="252"/>
      <c r="F8" s="252"/>
      <c r="G8" s="81"/>
      <c r="H8" s="136">
        <v>42736</v>
      </c>
      <c r="I8" s="132"/>
      <c r="J8" s="352"/>
      <c r="K8" s="352"/>
      <c r="L8" s="352"/>
      <c r="M8" s="35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ht="14.25" customHeight="1" x14ac:dyDescent="0.25">
      <c r="A9" s="4" t="s">
        <v>6</v>
      </c>
      <c r="B9" s="252" t="s">
        <v>7</v>
      </c>
      <c r="C9" s="252"/>
      <c r="D9" s="252"/>
      <c r="E9" s="10" t="s">
        <v>8</v>
      </c>
      <c r="H9" s="137" t="s">
        <v>9</v>
      </c>
      <c r="I9" s="12"/>
      <c r="J9" s="352"/>
      <c r="K9" s="352"/>
      <c r="L9" s="352"/>
      <c r="M9" s="35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ht="14.25" customHeight="1" x14ac:dyDescent="0.25">
      <c r="A10" s="4" t="s">
        <v>10</v>
      </c>
      <c r="B10" s="252" t="s">
        <v>11</v>
      </c>
      <c r="C10" s="252"/>
      <c r="D10" s="252"/>
      <c r="E10" s="252"/>
      <c r="F10" s="252"/>
      <c r="H10" s="151" t="s">
        <v>221</v>
      </c>
      <c r="I10" s="12"/>
      <c r="J10" s="352"/>
      <c r="K10" s="352"/>
      <c r="L10" s="352"/>
      <c r="M10" s="35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ht="14.25" customHeight="1" x14ac:dyDescent="0.25">
      <c r="A11" s="4" t="s">
        <v>12</v>
      </c>
      <c r="B11" s="353" t="s">
        <v>13</v>
      </c>
      <c r="C11" s="353"/>
      <c r="D11" s="353"/>
      <c r="E11" s="353"/>
      <c r="F11" s="353"/>
      <c r="H11" s="3">
        <v>12</v>
      </c>
      <c r="I11" s="12"/>
      <c r="J11" s="352"/>
      <c r="K11" s="352"/>
      <c r="L11" s="352"/>
      <c r="M11" s="35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ht="14.25" customHeight="1" x14ac:dyDescent="0.25">
      <c r="C12" s="11"/>
      <c r="H12" s="8"/>
      <c r="I12" s="12"/>
      <c r="J12" s="352"/>
      <c r="K12" s="352"/>
      <c r="L12" s="352"/>
      <c r="M12" s="352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ht="14.25" customHeight="1" x14ac:dyDescent="0.25">
      <c r="C13" s="11"/>
      <c r="H13" s="8"/>
      <c r="I13" s="12"/>
      <c r="J13" s="94"/>
      <c r="K13" s="94"/>
      <c r="L13" s="94"/>
      <c r="M13" s="94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ht="15" customHeight="1" x14ac:dyDescent="0.25">
      <c r="A14" s="300" t="s">
        <v>208</v>
      </c>
      <c r="B14" s="300"/>
      <c r="C14" s="300"/>
      <c r="D14" s="315" t="s">
        <v>14</v>
      </c>
      <c r="E14" s="315"/>
      <c r="F14" s="315"/>
      <c r="G14" s="315"/>
      <c r="H14" s="354"/>
      <c r="I14" s="36" t="s">
        <v>213</v>
      </c>
      <c r="J14" s="146"/>
      <c r="K14" s="247"/>
      <c r="L14" s="247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x14ac:dyDescent="0.25">
      <c r="A15" s="297" t="s">
        <v>209</v>
      </c>
      <c r="B15" s="297"/>
      <c r="C15" s="297"/>
      <c r="D15" s="318">
        <v>360</v>
      </c>
      <c r="E15" s="319"/>
      <c r="F15" s="319"/>
      <c r="G15" s="319"/>
      <c r="H15" s="319"/>
      <c r="I15" s="81">
        <f>M19</f>
        <v>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x14ac:dyDescent="0.25">
      <c r="A16" s="298"/>
      <c r="B16" s="306"/>
      <c r="C16" s="306"/>
      <c r="D16" s="306"/>
      <c r="E16" s="306"/>
      <c r="F16" s="306"/>
      <c r="G16" s="306"/>
      <c r="H16" s="351"/>
      <c r="I16" s="8"/>
      <c r="J16" s="12"/>
      <c r="K16" s="12"/>
      <c r="L16" s="12"/>
      <c r="M16" s="12"/>
      <c r="N16" s="12" t="s">
        <v>8</v>
      </c>
      <c r="O16" s="12"/>
      <c r="P16" s="12"/>
      <c r="Q16" s="12"/>
      <c r="R16" s="12"/>
      <c r="S16" s="12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x14ac:dyDescent="0.25">
      <c r="A17" s="307"/>
      <c r="B17" s="307"/>
      <c r="C17" s="307"/>
      <c r="D17" s="307"/>
      <c r="E17" s="307"/>
      <c r="F17" s="307"/>
      <c r="G17" s="307"/>
      <c r="H17" s="307"/>
      <c r="I17" s="8"/>
      <c r="J17" s="239" t="s">
        <v>16</v>
      </c>
      <c r="K17" s="239"/>
      <c r="L17" s="239"/>
      <c r="M17" s="12"/>
      <c r="N17" s="12"/>
      <c r="O17" s="12"/>
      <c r="P17" s="12"/>
      <c r="Q17" s="12"/>
      <c r="R17" s="12"/>
      <c r="S17" s="12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x14ac:dyDescent="0.25">
      <c r="A18" s="300" t="s">
        <v>17</v>
      </c>
      <c r="B18" s="300"/>
      <c r="C18" s="300"/>
      <c r="D18" s="300"/>
      <c r="E18" s="300"/>
      <c r="F18" s="300"/>
      <c r="G18" s="300"/>
      <c r="H18" s="300"/>
      <c r="I18" s="8"/>
      <c r="J18" s="241" t="s">
        <v>18</v>
      </c>
      <c r="K18" s="241"/>
      <c r="L18" s="12" t="s">
        <v>19</v>
      </c>
      <c r="M18" s="12" t="s">
        <v>20</v>
      </c>
      <c r="N18" s="12"/>
      <c r="O18" s="12"/>
      <c r="P18" s="12"/>
      <c r="Q18" s="12"/>
      <c r="R18" s="12"/>
      <c r="S18" s="12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x14ac:dyDescent="0.25">
      <c r="A19" s="4">
        <v>1</v>
      </c>
      <c r="B19" s="252" t="s">
        <v>21</v>
      </c>
      <c r="C19" s="252"/>
      <c r="D19" s="252"/>
      <c r="E19" s="252"/>
      <c r="F19" s="252"/>
      <c r="G19" s="310" t="s">
        <v>222</v>
      </c>
      <c r="H19" s="311"/>
      <c r="I19" s="8"/>
      <c r="J19" s="12">
        <v>0</v>
      </c>
      <c r="K19" s="12"/>
      <c r="L19" s="12">
        <v>0</v>
      </c>
      <c r="M19" s="12">
        <v>1</v>
      </c>
      <c r="N19" s="12"/>
      <c r="O19" s="12"/>
      <c r="P19" s="12"/>
      <c r="Q19" s="12"/>
      <c r="R19" s="12"/>
      <c r="S19" s="12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1:256" x14ac:dyDescent="0.25">
      <c r="A20" s="4">
        <v>2</v>
      </c>
      <c r="B20" s="252" t="s">
        <v>214</v>
      </c>
      <c r="C20" s="252"/>
      <c r="D20" s="252"/>
      <c r="E20" s="252"/>
      <c r="F20" s="252"/>
      <c r="G20" s="323">
        <v>994.72</v>
      </c>
      <c r="H20" s="323"/>
      <c r="I20" s="134"/>
      <c r="J20" s="135"/>
      <c r="K20" s="12"/>
      <c r="L20" s="12"/>
      <c r="M20" s="12"/>
      <c r="N20" s="12"/>
      <c r="O20" s="12"/>
      <c r="P20" s="12"/>
      <c r="Q20" s="12"/>
      <c r="R20" s="12"/>
      <c r="S20" s="12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1:256" x14ac:dyDescent="0.25">
      <c r="A21" s="4">
        <v>3</v>
      </c>
      <c r="B21" s="252" t="s">
        <v>22</v>
      </c>
      <c r="C21" s="252"/>
      <c r="D21" s="252"/>
      <c r="E21" s="252"/>
      <c r="F21" s="252"/>
      <c r="G21" s="310" t="s">
        <v>222</v>
      </c>
      <c r="H21" s="311"/>
      <c r="I21" s="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25">
      <c r="A22" s="4">
        <v>4</v>
      </c>
      <c r="B22" s="252" t="s">
        <v>23</v>
      </c>
      <c r="C22" s="252"/>
      <c r="D22" s="252"/>
      <c r="E22" s="252"/>
      <c r="F22" s="252"/>
      <c r="G22" s="325">
        <v>42753</v>
      </c>
      <c r="H22" s="357"/>
      <c r="I22" s="8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1:256" x14ac:dyDescent="0.25">
      <c r="I23" s="8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1:256" x14ac:dyDescent="0.25">
      <c r="A24" s="321" t="s">
        <v>24</v>
      </c>
      <c r="B24" s="321"/>
      <c r="C24" s="321"/>
      <c r="D24" s="321"/>
      <c r="E24" s="321"/>
      <c r="F24" s="321"/>
      <c r="G24" s="321"/>
      <c r="H24" s="321"/>
      <c r="I24" s="133"/>
      <c r="J24" s="239" t="s">
        <v>25</v>
      </c>
      <c r="K24" s="239"/>
      <c r="L24" s="239"/>
      <c r="M24" s="239"/>
      <c r="N24" s="12"/>
      <c r="O24" s="12"/>
      <c r="P24" s="12"/>
      <c r="Q24" s="12"/>
      <c r="R24" s="12"/>
      <c r="S24" s="12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1:256" x14ac:dyDescent="0.25">
      <c r="B25" s="300" t="s">
        <v>26</v>
      </c>
      <c r="C25" s="300"/>
      <c r="D25" s="300"/>
      <c r="E25" s="300"/>
      <c r="F25" s="300"/>
      <c r="G25" s="14"/>
      <c r="H25" s="79" t="s">
        <v>27</v>
      </c>
      <c r="I25" s="12"/>
      <c r="J25" s="115" t="s">
        <v>28</v>
      </c>
      <c r="K25" s="12" t="s">
        <v>29</v>
      </c>
      <c r="L25" s="12" t="s">
        <v>30</v>
      </c>
      <c r="M25" s="12" t="s">
        <v>31</v>
      </c>
      <c r="N25" s="12"/>
      <c r="O25" s="12"/>
      <c r="P25" s="12"/>
      <c r="Q25" s="12"/>
      <c r="R25" s="12"/>
      <c r="S25" s="12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x14ac:dyDescent="0.25">
      <c r="A26" s="4" t="s">
        <v>4</v>
      </c>
      <c r="B26" s="252" t="s">
        <v>32</v>
      </c>
      <c r="C26" s="252"/>
      <c r="D26" s="252"/>
      <c r="E26" s="252"/>
      <c r="F26" s="252"/>
      <c r="H26" s="150">
        <f>G20/220*H6</f>
        <v>904.29090909090917</v>
      </c>
      <c r="I26" s="20"/>
      <c r="J26" s="118">
        <f>H26/220</f>
        <v>4.1104132231404966</v>
      </c>
      <c r="K26" s="16">
        <v>0.2</v>
      </c>
      <c r="L26" s="15">
        <f>J26*K26</f>
        <v>0.82208264462809932</v>
      </c>
      <c r="M26" s="95"/>
      <c r="N26" s="12"/>
      <c r="O26" s="12"/>
      <c r="P26" s="12"/>
      <c r="Q26" s="12"/>
      <c r="R26" s="12"/>
      <c r="S26" s="12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x14ac:dyDescent="0.25">
      <c r="A27" s="4" t="s">
        <v>6</v>
      </c>
      <c r="B27" s="252" t="s">
        <v>33</v>
      </c>
      <c r="C27" s="252"/>
      <c r="D27" s="252"/>
      <c r="E27" s="252"/>
      <c r="F27" s="252"/>
      <c r="G27" s="17"/>
      <c r="H27" s="147"/>
      <c r="I27" s="129"/>
      <c r="J27" s="115"/>
      <c r="K27" s="12"/>
      <c r="L27" s="12"/>
      <c r="M27" s="12"/>
      <c r="N27" s="12"/>
      <c r="O27" s="12"/>
      <c r="P27" s="12"/>
      <c r="Q27" s="12"/>
      <c r="R27" s="12"/>
      <c r="S27" s="12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x14ac:dyDescent="0.25">
      <c r="A28" s="4" t="s">
        <v>10</v>
      </c>
      <c r="B28" s="252" t="s">
        <v>215</v>
      </c>
      <c r="C28" s="252"/>
      <c r="D28" s="252"/>
      <c r="E28" s="252"/>
      <c r="F28" s="252"/>
      <c r="G28" s="17">
        <v>0.4</v>
      </c>
      <c r="H28" s="148">
        <f>G20*0.4</f>
        <v>397.88800000000003</v>
      </c>
      <c r="I28" s="12"/>
      <c r="J28" s="238" t="s">
        <v>34</v>
      </c>
      <c r="K28" s="239"/>
      <c r="L28" s="239"/>
      <c r="M28" s="239"/>
      <c r="N28" s="12"/>
      <c r="O28" s="12"/>
      <c r="P28" s="12"/>
      <c r="Q28" s="12"/>
      <c r="R28" s="12"/>
      <c r="S28" s="12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x14ac:dyDescent="0.25">
      <c r="A29" s="4" t="s">
        <v>12</v>
      </c>
      <c r="B29" s="252"/>
      <c r="C29" s="252"/>
      <c r="D29" s="252"/>
      <c r="E29" s="252"/>
      <c r="F29" s="252"/>
      <c r="G29" s="17"/>
      <c r="H29" s="149"/>
      <c r="I29" s="130"/>
      <c r="J29" s="115" t="s">
        <v>35</v>
      </c>
      <c r="K29" s="12" t="s">
        <v>36</v>
      </c>
      <c r="L29" s="12" t="s">
        <v>37</v>
      </c>
      <c r="M29" s="12" t="s">
        <v>69</v>
      </c>
      <c r="N29" s="12"/>
      <c r="O29" s="12"/>
      <c r="P29" s="12"/>
      <c r="Q29" s="12"/>
      <c r="R29" s="12"/>
      <c r="S29" s="12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x14ac:dyDescent="0.25">
      <c r="A30" s="4" t="s">
        <v>39</v>
      </c>
      <c r="B30" s="252"/>
      <c r="C30" s="252"/>
      <c r="D30" s="252"/>
      <c r="E30" s="252"/>
      <c r="F30" s="252"/>
      <c r="G30" s="17"/>
      <c r="H30" s="149"/>
      <c r="I30" s="130"/>
      <c r="J30" s="118">
        <f>(J26*1.2)</f>
        <v>4.9324958677685959</v>
      </c>
      <c r="K30" s="16">
        <v>0.5</v>
      </c>
      <c r="L30" s="15">
        <f>J30*K30</f>
        <v>2.466247933884298</v>
      </c>
      <c r="M30" s="96"/>
      <c r="N30" s="12"/>
      <c r="O30" s="12"/>
      <c r="P30" s="12"/>
      <c r="Q30" s="12"/>
      <c r="R30" s="12"/>
      <c r="S30" s="12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x14ac:dyDescent="0.25">
      <c r="A31" s="4" t="s">
        <v>40</v>
      </c>
      <c r="B31" s="252"/>
      <c r="C31" s="252"/>
      <c r="D31" s="252"/>
      <c r="E31" s="252"/>
      <c r="F31" s="252"/>
      <c r="H31" s="149"/>
      <c r="I31" s="130"/>
      <c r="J31" s="115"/>
      <c r="K31" s="12"/>
      <c r="L31" s="12"/>
      <c r="M31" s="12"/>
      <c r="N31" s="12"/>
      <c r="O31" s="12"/>
      <c r="P31" s="12"/>
      <c r="Q31" s="12"/>
      <c r="R31" s="12"/>
      <c r="S31" s="12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1:256" x14ac:dyDescent="0.25">
      <c r="A32" s="4" t="s">
        <v>41</v>
      </c>
      <c r="B32" s="327"/>
      <c r="C32" s="327"/>
      <c r="D32" s="327"/>
      <c r="E32" s="327"/>
      <c r="F32" s="327"/>
      <c r="H32" s="148"/>
      <c r="I32" s="12"/>
      <c r="J32" s="115"/>
      <c r="K32" s="239" t="s">
        <v>43</v>
      </c>
      <c r="L32" s="241"/>
      <c r="M32" s="241"/>
      <c r="N32" s="12"/>
      <c r="O32" s="12"/>
      <c r="P32" s="12"/>
      <c r="Q32" s="12"/>
      <c r="R32" s="12"/>
      <c r="S32" s="12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:256" x14ac:dyDescent="0.25">
      <c r="A33" s="328" t="s">
        <v>44</v>
      </c>
      <c r="B33" s="329"/>
      <c r="C33" s="329"/>
      <c r="D33" s="329"/>
      <c r="E33" s="329"/>
      <c r="F33" s="330"/>
      <c r="H33" s="19">
        <f>SUM(H26:H32)</f>
        <v>1302.1789090909092</v>
      </c>
      <c r="I33" s="131"/>
      <c r="J33" s="115"/>
      <c r="K33" s="20" t="s">
        <v>45</v>
      </c>
      <c r="L33" s="12" t="s">
        <v>46</v>
      </c>
      <c r="M33" s="12" t="s">
        <v>199</v>
      </c>
      <c r="N33" s="12"/>
      <c r="O33" s="12"/>
      <c r="P33" s="12"/>
      <c r="Q33" s="12"/>
      <c r="R33" s="12"/>
      <c r="S33" s="12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x14ac:dyDescent="0.25">
      <c r="A34" s="307"/>
      <c r="B34" s="307"/>
      <c r="C34" s="307"/>
      <c r="D34" s="307"/>
      <c r="E34" s="307"/>
      <c r="F34" s="307"/>
      <c r="G34" s="307"/>
      <c r="H34" s="308"/>
      <c r="I34" s="12"/>
      <c r="J34" s="115"/>
      <c r="K34" s="21">
        <f>(((365*3)+366)/4)/12</f>
        <v>30.4375</v>
      </c>
      <c r="L34" s="21">
        <f>365/12</f>
        <v>30.416666666666668</v>
      </c>
      <c r="M34" s="21">
        <f>366/12</f>
        <v>30.5</v>
      </c>
      <c r="N34" s="12"/>
      <c r="O34" s="12"/>
      <c r="P34" s="12"/>
      <c r="Q34" s="12"/>
      <c r="R34" s="12"/>
      <c r="S34" s="12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x14ac:dyDescent="0.25">
      <c r="A35" s="321" t="s">
        <v>47</v>
      </c>
      <c r="B35" s="321"/>
      <c r="C35" s="321"/>
      <c r="D35" s="321"/>
      <c r="E35" s="321"/>
      <c r="F35" s="321"/>
      <c r="G35" s="321"/>
      <c r="H35" s="322"/>
      <c r="I35" s="12"/>
      <c r="J35" s="238" t="s">
        <v>48</v>
      </c>
      <c r="K35" s="241"/>
      <c r="L35" s="241"/>
      <c r="M35" s="241"/>
      <c r="N35" s="12"/>
      <c r="O35" s="12"/>
      <c r="P35" s="12"/>
      <c r="Q35" s="12"/>
      <c r="R35" s="12"/>
      <c r="S35" s="12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:256" x14ac:dyDescent="0.25">
      <c r="B36" s="300" t="s">
        <v>49</v>
      </c>
      <c r="C36" s="300"/>
      <c r="D36" s="300"/>
      <c r="E36" s="300"/>
      <c r="F36" s="300"/>
      <c r="G36" s="22"/>
      <c r="H36" s="79" t="s">
        <v>27</v>
      </c>
      <c r="I36" s="12"/>
      <c r="J36" s="115" t="s">
        <v>50</v>
      </c>
      <c r="K36" s="12" t="s">
        <v>51</v>
      </c>
      <c r="L36" s="12" t="s">
        <v>52</v>
      </c>
      <c r="M36" s="12" t="s">
        <v>53</v>
      </c>
      <c r="N36" s="12" t="s">
        <v>54</v>
      </c>
      <c r="O36" s="12" t="s">
        <v>55</v>
      </c>
      <c r="P36" s="12"/>
      <c r="Q36" s="12"/>
      <c r="R36" s="12"/>
      <c r="S36" s="12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1:256" x14ac:dyDescent="0.25">
      <c r="A37" s="4" t="s">
        <v>4</v>
      </c>
      <c r="B37" s="252" t="s">
        <v>200</v>
      </c>
      <c r="C37" s="252"/>
      <c r="D37" s="252"/>
      <c r="E37" s="252"/>
      <c r="F37" s="252"/>
      <c r="G37" s="23">
        <v>3.5</v>
      </c>
      <c r="H37" s="111">
        <f>O37</f>
        <v>99.74254545454545</v>
      </c>
      <c r="I37" s="20"/>
      <c r="J37" s="119">
        <v>3.5</v>
      </c>
      <c r="K37" s="12">
        <v>2</v>
      </c>
      <c r="L37" s="12">
        <v>22</v>
      </c>
      <c r="M37" s="20">
        <f>(J37*2)*L37</f>
        <v>154</v>
      </c>
      <c r="N37" s="20">
        <f>(H26*6%)</f>
        <v>54.25745454545455</v>
      </c>
      <c r="O37" s="20">
        <f>M37-N37</f>
        <v>99.74254545454545</v>
      </c>
      <c r="P37" s="12"/>
      <c r="Q37" s="12"/>
      <c r="R37" s="12"/>
      <c r="S37" s="12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1:256" x14ac:dyDescent="0.25">
      <c r="A38" s="4" t="s">
        <v>6</v>
      </c>
      <c r="B38" s="252" t="s">
        <v>201</v>
      </c>
      <c r="C38" s="252"/>
      <c r="D38" s="252"/>
      <c r="E38" s="252"/>
      <c r="F38" s="252"/>
      <c r="G38" s="23">
        <v>15.55</v>
      </c>
      <c r="H38" s="111">
        <f>O41</f>
        <v>282.23250000000002</v>
      </c>
      <c r="I38" s="20"/>
      <c r="J38" s="115"/>
      <c r="K38" s="12"/>
      <c r="L38" s="12"/>
      <c r="M38" s="12"/>
      <c r="N38" s="12"/>
      <c r="O38" s="12"/>
      <c r="P38" s="12"/>
      <c r="Q38" s="12"/>
      <c r="R38" s="12"/>
      <c r="S38" s="12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1:256" x14ac:dyDescent="0.25">
      <c r="A39" s="4" t="s">
        <v>10</v>
      </c>
      <c r="B39" s="253" t="s">
        <v>223</v>
      </c>
      <c r="C39" s="233"/>
      <c r="D39" s="233"/>
      <c r="E39" s="233"/>
      <c r="F39" s="233"/>
      <c r="G39" s="23"/>
      <c r="H39" s="158">
        <v>10.1</v>
      </c>
      <c r="I39" s="42"/>
      <c r="J39" s="238" t="s">
        <v>56</v>
      </c>
      <c r="K39" s="239"/>
      <c r="L39" s="239"/>
      <c r="M39" s="239"/>
      <c r="N39" s="12"/>
      <c r="O39" s="12"/>
      <c r="P39" s="12"/>
      <c r="Q39" s="12"/>
      <c r="R39" s="12"/>
      <c r="S39" s="12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:256" x14ac:dyDescent="0.25">
      <c r="A40" s="4" t="s">
        <v>12</v>
      </c>
      <c r="B40" s="252"/>
      <c r="C40" s="252"/>
      <c r="D40" s="252"/>
      <c r="E40" s="252"/>
      <c r="F40" s="252"/>
      <c r="G40" s="23"/>
      <c r="H40" s="8"/>
      <c r="I40" s="12"/>
      <c r="J40" s="115" t="s">
        <v>57</v>
      </c>
      <c r="K40" s="12" t="str">
        <f>L36</f>
        <v>Nº dias/mês</v>
      </c>
      <c r="L40" s="12" t="str">
        <f>M36</f>
        <v>Total mensal</v>
      </c>
      <c r="M40" s="12" t="s">
        <v>58</v>
      </c>
      <c r="N40" s="12" t="s">
        <v>59</v>
      </c>
      <c r="O40" s="12" t="s">
        <v>55</v>
      </c>
      <c r="P40" s="12"/>
      <c r="Q40" s="12"/>
      <c r="R40" s="12"/>
      <c r="S40" s="12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1:256" x14ac:dyDescent="0.25">
      <c r="A41" s="4" t="s">
        <v>39</v>
      </c>
      <c r="B41" s="252"/>
      <c r="C41" s="252"/>
      <c r="D41" s="252"/>
      <c r="E41" s="252"/>
      <c r="F41" s="252"/>
      <c r="G41" s="23"/>
      <c r="H41" s="111"/>
      <c r="I41" s="20"/>
      <c r="J41" s="119">
        <v>15.55</v>
      </c>
      <c r="K41" s="12">
        <v>22</v>
      </c>
      <c r="L41" s="12">
        <f>J41*K41</f>
        <v>342.1</v>
      </c>
      <c r="M41" s="46">
        <v>0.17499999999999999</v>
      </c>
      <c r="N41" s="20">
        <f>L41*M41</f>
        <v>59.8675</v>
      </c>
      <c r="O41" s="20">
        <f>L41-N41</f>
        <v>282.23250000000002</v>
      </c>
      <c r="P41" s="12"/>
      <c r="Q41" s="12"/>
      <c r="R41" s="12"/>
      <c r="S41" s="12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1:256" x14ac:dyDescent="0.25">
      <c r="A42" s="4" t="s">
        <v>40</v>
      </c>
      <c r="B42" s="252"/>
      <c r="C42" s="252"/>
      <c r="D42" s="252"/>
      <c r="E42" s="252"/>
      <c r="F42" s="252"/>
      <c r="H42" s="8"/>
      <c r="I42" s="12"/>
      <c r="J42" s="115"/>
      <c r="K42" s="12"/>
      <c r="L42" s="12"/>
      <c r="M42" s="12"/>
      <c r="N42" s="12"/>
      <c r="O42" s="12"/>
      <c r="P42" s="12"/>
      <c r="Q42" s="12"/>
      <c r="R42" s="12"/>
      <c r="S42" s="12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1:256" x14ac:dyDescent="0.25">
      <c r="B43" s="290" t="s">
        <v>44</v>
      </c>
      <c r="C43" s="290"/>
      <c r="D43" s="290"/>
      <c r="E43" s="290"/>
      <c r="F43" s="290"/>
      <c r="H43" s="19">
        <f>SUM(H37:H42)</f>
        <v>392.07504545454549</v>
      </c>
      <c r="I43" s="131"/>
      <c r="J43" s="238" t="s">
        <v>60</v>
      </c>
      <c r="K43" s="239"/>
      <c r="L43" s="239"/>
      <c r="M43" s="239"/>
      <c r="N43" s="12"/>
      <c r="O43" s="12"/>
      <c r="P43" s="12"/>
      <c r="Q43" s="12"/>
      <c r="R43" s="12"/>
      <c r="S43" s="12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1:256" x14ac:dyDescent="0.25">
      <c r="A44" s="307"/>
      <c r="B44" s="307"/>
      <c r="C44" s="307"/>
      <c r="D44" s="307"/>
      <c r="E44" s="307"/>
      <c r="F44" s="307"/>
      <c r="G44" s="307"/>
      <c r="H44" s="308"/>
      <c r="I44" s="12"/>
      <c r="J44" s="115" t="s">
        <v>61</v>
      </c>
      <c r="K44" s="12" t="s">
        <v>62</v>
      </c>
      <c r="L44" s="12" t="s">
        <v>44</v>
      </c>
      <c r="M44" s="12"/>
      <c r="N44" s="12"/>
      <c r="O44" s="12"/>
      <c r="P44" s="12"/>
      <c r="Q44" s="12"/>
      <c r="R44" s="12"/>
      <c r="S44" s="12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1:256" x14ac:dyDescent="0.25">
      <c r="A45" s="321" t="s">
        <v>63</v>
      </c>
      <c r="B45" s="321"/>
      <c r="C45" s="321"/>
      <c r="D45" s="321"/>
      <c r="E45" s="321"/>
      <c r="F45" s="321"/>
      <c r="G45" s="321"/>
      <c r="H45" s="322"/>
      <c r="I45" s="12"/>
      <c r="J45" s="115">
        <v>0</v>
      </c>
      <c r="K45" s="12">
        <v>0</v>
      </c>
      <c r="L45" s="12">
        <v>0</v>
      </c>
      <c r="M45" s="12"/>
      <c r="N45" s="12"/>
      <c r="O45" s="12"/>
      <c r="P45" s="12"/>
      <c r="Q45" s="12"/>
      <c r="R45" s="12"/>
      <c r="S45" s="12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256" x14ac:dyDescent="0.25">
      <c r="A46" s="25"/>
      <c r="B46" s="300" t="s">
        <v>64</v>
      </c>
      <c r="C46" s="300"/>
      <c r="D46" s="300"/>
      <c r="E46" s="300"/>
      <c r="F46" s="300"/>
      <c r="G46" s="14"/>
      <c r="H46" s="79" t="s">
        <v>27</v>
      </c>
      <c r="I46" s="12"/>
      <c r="J46" s="115"/>
      <c r="K46" s="12"/>
      <c r="L46" s="12"/>
      <c r="M46" s="12"/>
      <c r="N46" s="12"/>
      <c r="O46" s="12"/>
      <c r="P46" s="12"/>
      <c r="Q46" s="12"/>
      <c r="R46" s="12"/>
      <c r="S46" s="12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pans="1:256" x14ac:dyDescent="0.25">
      <c r="A47" s="4" t="s">
        <v>4</v>
      </c>
      <c r="B47" s="252" t="s">
        <v>65</v>
      </c>
      <c r="C47" s="252"/>
      <c r="D47" s="252"/>
      <c r="E47" s="252"/>
      <c r="F47" s="252"/>
      <c r="H47" s="111">
        <f>L49</f>
        <v>41.666666666666664</v>
      </c>
      <c r="I47" s="12"/>
      <c r="J47" s="238" t="s">
        <v>66</v>
      </c>
      <c r="K47" s="239"/>
      <c r="L47" s="239"/>
      <c r="M47" s="239"/>
      <c r="N47" s="12"/>
      <c r="O47" s="12"/>
      <c r="P47" s="12"/>
      <c r="Q47" s="12"/>
      <c r="R47" s="12"/>
      <c r="S47" s="12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1:256" x14ac:dyDescent="0.25">
      <c r="A48" s="4" t="s">
        <v>6</v>
      </c>
      <c r="B48" s="252" t="s">
        <v>67</v>
      </c>
      <c r="C48" s="252"/>
      <c r="D48" s="252"/>
      <c r="E48" s="252"/>
      <c r="F48" s="252"/>
      <c r="H48" s="111">
        <f>P53</f>
        <v>0</v>
      </c>
      <c r="I48" s="12"/>
      <c r="J48" s="240" t="s">
        <v>68</v>
      </c>
      <c r="K48" s="241"/>
      <c r="L48" s="12" t="s">
        <v>69</v>
      </c>
      <c r="M48" s="12"/>
      <c r="N48" s="12"/>
      <c r="O48" s="12"/>
      <c r="P48" s="12"/>
      <c r="Q48" s="12"/>
      <c r="R48" s="12"/>
      <c r="S48" s="12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1:256" x14ac:dyDescent="0.25">
      <c r="A49" s="4" t="s">
        <v>10</v>
      </c>
      <c r="B49" s="252" t="s">
        <v>70</v>
      </c>
      <c r="C49" s="252"/>
      <c r="D49" s="252"/>
      <c r="E49" s="252"/>
      <c r="F49" s="252"/>
      <c r="H49" s="111">
        <v>0</v>
      </c>
      <c r="I49" s="12"/>
      <c r="J49" s="119">
        <v>500</v>
      </c>
      <c r="K49" s="12"/>
      <c r="L49" s="20">
        <f>J49/12</f>
        <v>41.666666666666664</v>
      </c>
      <c r="M49" s="12"/>
      <c r="N49" s="12"/>
      <c r="O49" s="12"/>
      <c r="P49" s="12"/>
      <c r="Q49" s="12"/>
      <c r="R49" s="12"/>
      <c r="S49" s="1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1:256" x14ac:dyDescent="0.25">
      <c r="A50" s="4" t="s">
        <v>12</v>
      </c>
      <c r="B50" s="252" t="s">
        <v>71</v>
      </c>
      <c r="C50" s="252"/>
      <c r="D50" s="252"/>
      <c r="E50" s="252"/>
      <c r="F50" s="252"/>
      <c r="H50" s="111">
        <f>L62</f>
        <v>166.66666666666666</v>
      </c>
      <c r="I50" s="12"/>
      <c r="J50" s="115"/>
      <c r="K50" s="12"/>
      <c r="L50" s="12"/>
      <c r="M50" s="12"/>
      <c r="N50" s="12"/>
      <c r="O50" s="12"/>
      <c r="P50" s="12"/>
      <c r="Q50" s="12"/>
      <c r="R50" s="12"/>
      <c r="S50" s="1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1:256" x14ac:dyDescent="0.25">
      <c r="B51" s="290" t="s">
        <v>44</v>
      </c>
      <c r="C51" s="290"/>
      <c r="D51" s="290"/>
      <c r="E51" s="290"/>
      <c r="F51" s="290"/>
      <c r="H51" s="19">
        <f>SUM(H47:H50)</f>
        <v>208.33333333333331</v>
      </c>
      <c r="I51" s="12"/>
      <c r="J51" s="238" t="s">
        <v>72</v>
      </c>
      <c r="K51" s="239"/>
      <c r="L51" s="239"/>
      <c r="M51" s="239"/>
      <c r="N51" s="12"/>
      <c r="O51" s="12"/>
      <c r="P51" s="12"/>
      <c r="Q51" s="12"/>
      <c r="R51" s="12"/>
      <c r="S51" s="1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x14ac:dyDescent="0.25">
      <c r="A52" s="307"/>
      <c r="B52" s="307"/>
      <c r="C52" s="307"/>
      <c r="D52" s="307"/>
      <c r="E52" s="307"/>
      <c r="F52" s="307"/>
      <c r="G52" s="307"/>
      <c r="H52" s="308"/>
      <c r="I52" s="12"/>
      <c r="J52" s="115" t="s">
        <v>73</v>
      </c>
      <c r="K52" s="12" t="s">
        <v>74</v>
      </c>
      <c r="L52" s="12"/>
      <c r="M52" s="12" t="s">
        <v>75</v>
      </c>
      <c r="N52" s="12" t="s">
        <v>76</v>
      </c>
      <c r="O52" s="12" t="s">
        <v>77</v>
      </c>
      <c r="P52" s="12"/>
      <c r="Q52" s="12"/>
      <c r="R52" s="12"/>
      <c r="S52" s="1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1:256" x14ac:dyDescent="0.25">
      <c r="A53" s="321" t="s">
        <v>78</v>
      </c>
      <c r="B53" s="321"/>
      <c r="C53" s="321"/>
      <c r="D53" s="321"/>
      <c r="E53" s="321"/>
      <c r="F53" s="321"/>
      <c r="G53" s="321"/>
      <c r="H53" s="322"/>
      <c r="I53" s="12"/>
      <c r="J53" s="119">
        <v>0</v>
      </c>
      <c r="K53" s="20">
        <f>J53/0.9635</f>
        <v>0</v>
      </c>
      <c r="L53" s="12"/>
      <c r="M53" s="26">
        <v>3.6499999999999998E-2</v>
      </c>
      <c r="N53" s="20">
        <f>K53*M53</f>
        <v>0</v>
      </c>
      <c r="O53" s="20">
        <f>J53-N53</f>
        <v>0</v>
      </c>
      <c r="P53" s="20"/>
      <c r="Q53" s="12"/>
      <c r="R53" s="12"/>
      <c r="S53" s="1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x14ac:dyDescent="0.25">
      <c r="A54" s="331" t="s">
        <v>79</v>
      </c>
      <c r="B54" s="331"/>
      <c r="C54" s="331"/>
      <c r="D54" s="331"/>
      <c r="E54" s="331"/>
      <c r="F54" s="331"/>
      <c r="G54" s="331"/>
      <c r="H54" s="332"/>
      <c r="I54" s="12"/>
      <c r="J54" s="115"/>
      <c r="K54" s="12"/>
      <c r="L54" s="12"/>
      <c r="M54" s="12"/>
      <c r="N54" s="12"/>
      <c r="O54" s="12"/>
      <c r="P54" s="12"/>
      <c r="Q54" s="12"/>
      <c r="R54" s="12"/>
      <c r="S54" s="1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s="7" customFormat="1" x14ac:dyDescent="0.25">
      <c r="A55" s="25"/>
      <c r="B55" s="300" t="s">
        <v>80</v>
      </c>
      <c r="C55" s="300"/>
      <c r="D55" s="300"/>
      <c r="E55" s="300"/>
      <c r="F55" s="300"/>
      <c r="G55" s="27" t="s">
        <v>81</v>
      </c>
      <c r="H55" s="79" t="s">
        <v>27</v>
      </c>
      <c r="I55" s="28"/>
      <c r="J55" s="238" t="s">
        <v>82</v>
      </c>
      <c r="K55" s="239"/>
      <c r="L55" s="239"/>
      <c r="M55" s="239"/>
      <c r="N55" s="28"/>
      <c r="O55" s="28"/>
      <c r="P55" s="28"/>
      <c r="Q55" s="28"/>
      <c r="R55" s="28"/>
      <c r="S55" s="28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30"/>
    </row>
    <row r="56" spans="1:256" x14ac:dyDescent="0.25">
      <c r="A56" s="4" t="s">
        <v>4</v>
      </c>
      <c r="B56" s="252" t="s">
        <v>83</v>
      </c>
      <c r="C56" s="252"/>
      <c r="D56" s="252"/>
      <c r="E56" s="252"/>
      <c r="G56" s="31">
        <v>0.2</v>
      </c>
      <c r="H56" s="111">
        <f>$H$33*G56</f>
        <v>260.43578181818185</v>
      </c>
      <c r="I56" s="12"/>
      <c r="J56" s="115" t="s">
        <v>84</v>
      </c>
      <c r="K56" s="12" t="s">
        <v>85</v>
      </c>
      <c r="L56" s="12" t="s">
        <v>86</v>
      </c>
      <c r="M56" s="12" t="s">
        <v>44</v>
      </c>
      <c r="N56" s="12"/>
      <c r="O56" s="12"/>
      <c r="P56" s="12"/>
      <c r="Q56" s="12"/>
      <c r="R56" s="12"/>
      <c r="S56" s="12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1:256" x14ac:dyDescent="0.25">
      <c r="A57" s="4" t="s">
        <v>6</v>
      </c>
      <c r="B57" s="252" t="s">
        <v>87</v>
      </c>
      <c r="C57" s="252"/>
      <c r="D57" s="252"/>
      <c r="E57" s="252"/>
      <c r="G57" s="31">
        <v>1.4999999999999999E-2</v>
      </c>
      <c r="H57" s="111">
        <f t="shared" ref="H57:H65" si="0">$H$33*G57</f>
        <v>19.532683636363636</v>
      </c>
      <c r="I57" s="12"/>
      <c r="J57" s="121">
        <v>0</v>
      </c>
      <c r="K57" s="75">
        <v>0</v>
      </c>
      <c r="L57" s="16">
        <v>0.15</v>
      </c>
      <c r="M57" s="15" t="e">
        <f>(J57*L57)/(12*K57)/I15</f>
        <v>#DIV/0!</v>
      </c>
      <c r="N57" s="20"/>
      <c r="O57" s="12"/>
      <c r="P57" s="12"/>
      <c r="Q57" s="12"/>
      <c r="R57" s="12"/>
      <c r="S57" s="1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x14ac:dyDescent="0.25">
      <c r="A58" s="4" t="s">
        <v>10</v>
      </c>
      <c r="B58" s="252" t="s">
        <v>88</v>
      </c>
      <c r="C58" s="252"/>
      <c r="D58" s="252"/>
      <c r="E58" s="252"/>
      <c r="G58" s="31">
        <v>0.01</v>
      </c>
      <c r="H58" s="111">
        <f t="shared" si="0"/>
        <v>13.021789090909092</v>
      </c>
      <c r="I58" s="12"/>
      <c r="J58" s="115"/>
      <c r="K58" s="12"/>
      <c r="L58" s="12"/>
      <c r="M58" s="12"/>
      <c r="N58" s="12"/>
      <c r="O58" s="12"/>
      <c r="P58" s="12"/>
      <c r="Q58" s="12"/>
      <c r="R58" s="12"/>
      <c r="S58" s="1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1:256" x14ac:dyDescent="0.25">
      <c r="A59" s="4" t="s">
        <v>12</v>
      </c>
      <c r="B59" s="252" t="s">
        <v>89</v>
      </c>
      <c r="C59" s="252"/>
      <c r="D59" s="252"/>
      <c r="E59" s="252"/>
      <c r="G59" s="31">
        <v>2E-3</v>
      </c>
      <c r="H59" s="111">
        <f t="shared" si="0"/>
        <v>2.6043578181818186</v>
      </c>
      <c r="I59" s="12"/>
      <c r="J59" s="238" t="s">
        <v>90</v>
      </c>
      <c r="K59" s="241"/>
      <c r="L59" s="241"/>
      <c r="M59" s="241"/>
      <c r="N59" s="12"/>
      <c r="O59" s="12"/>
      <c r="P59" s="12"/>
      <c r="Q59" s="12"/>
      <c r="R59" s="12"/>
      <c r="S59" s="1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1:256" x14ac:dyDescent="0.25">
      <c r="A60" s="4" t="s">
        <v>39</v>
      </c>
      <c r="B60" s="312" t="s">
        <v>202</v>
      </c>
      <c r="C60" s="313"/>
      <c r="D60" s="313"/>
      <c r="E60" s="314"/>
      <c r="G60" s="31">
        <v>1.4999999999999999E-2</v>
      </c>
      <c r="H60" s="112">
        <v>0</v>
      </c>
      <c r="I60" s="12"/>
      <c r="J60" s="122"/>
      <c r="K60" s="75"/>
      <c r="L60" s="75"/>
      <c r="M60" s="75"/>
      <c r="N60" s="12"/>
      <c r="O60" s="12"/>
      <c r="P60" s="12"/>
      <c r="Q60" s="12"/>
      <c r="R60" s="12"/>
      <c r="S60" s="1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1:256" x14ac:dyDescent="0.25">
      <c r="A61" s="4" t="s">
        <v>40</v>
      </c>
      <c r="B61" s="252" t="s">
        <v>91</v>
      </c>
      <c r="C61" s="252"/>
      <c r="D61" s="252"/>
      <c r="E61" s="252"/>
      <c r="G61" s="31">
        <v>2.5000000000000001E-2</v>
      </c>
      <c r="H61" s="111">
        <f t="shared" si="0"/>
        <v>32.554472727272731</v>
      </c>
      <c r="I61" s="12"/>
      <c r="J61" s="115" t="s">
        <v>92</v>
      </c>
      <c r="K61" s="12" t="s">
        <v>73</v>
      </c>
      <c r="L61" s="12" t="s">
        <v>93</v>
      </c>
      <c r="M61" s="12"/>
      <c r="N61" s="12"/>
      <c r="O61" s="12"/>
      <c r="P61" s="12"/>
      <c r="Q61" s="12"/>
      <c r="R61" s="12"/>
      <c r="S61" s="1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1:256" x14ac:dyDescent="0.25">
      <c r="A62" s="4" t="s">
        <v>41</v>
      </c>
      <c r="B62" s="252" t="s">
        <v>94</v>
      </c>
      <c r="C62" s="252"/>
      <c r="D62" s="252"/>
      <c r="E62" s="252"/>
      <c r="G62" s="31">
        <v>0.08</v>
      </c>
      <c r="H62" s="111">
        <f t="shared" si="0"/>
        <v>104.17431272727273</v>
      </c>
      <c r="I62" s="12"/>
      <c r="J62" s="123">
        <v>2000</v>
      </c>
      <c r="K62" s="20">
        <f>J62/12</f>
        <v>166.66666666666666</v>
      </c>
      <c r="L62" s="20">
        <f>K62/I15</f>
        <v>166.66666666666666</v>
      </c>
      <c r="M62" s="12"/>
      <c r="N62" s="12"/>
      <c r="O62" s="12"/>
      <c r="P62" s="12"/>
      <c r="Q62" s="12"/>
      <c r="R62" s="12"/>
      <c r="S62" s="1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x14ac:dyDescent="0.25">
      <c r="A63" s="4" t="s">
        <v>95</v>
      </c>
      <c r="B63" s="32" t="s">
        <v>96</v>
      </c>
      <c r="C63" s="33"/>
      <c r="D63" s="33"/>
      <c r="E63" s="33"/>
      <c r="F63" s="34"/>
      <c r="G63" s="35">
        <v>0.06</v>
      </c>
      <c r="H63" s="111">
        <f t="shared" si="0"/>
        <v>78.130734545454544</v>
      </c>
      <c r="I63" s="12"/>
      <c r="J63" s="115"/>
      <c r="K63" s="12"/>
      <c r="L63" s="12"/>
      <c r="M63" s="12"/>
      <c r="N63" s="12"/>
      <c r="O63" s="12"/>
      <c r="P63" s="12"/>
      <c r="Q63" s="12"/>
      <c r="R63" s="12"/>
      <c r="S63" s="1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1:256" x14ac:dyDescent="0.25">
      <c r="A64" s="4" t="s">
        <v>97</v>
      </c>
      <c r="B64" s="252" t="s">
        <v>98</v>
      </c>
      <c r="C64" s="252"/>
      <c r="D64" s="252"/>
      <c r="E64" s="252"/>
      <c r="G64" s="31">
        <v>6.0000000000000001E-3</v>
      </c>
      <c r="H64" s="111">
        <f t="shared" si="0"/>
        <v>7.8130734545454557</v>
      </c>
      <c r="I64" s="12"/>
      <c r="J64" s="115"/>
      <c r="K64" s="12"/>
      <c r="L64" s="12"/>
      <c r="M64" s="12"/>
      <c r="N64" s="12"/>
      <c r="O64" s="12"/>
      <c r="P64" s="12"/>
      <c r="Q64" s="12"/>
      <c r="R64" s="12"/>
      <c r="S64" s="1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1:256" x14ac:dyDescent="0.25">
      <c r="B65" s="290" t="s">
        <v>44</v>
      </c>
      <c r="C65" s="290"/>
      <c r="D65" s="290"/>
      <c r="E65" s="290"/>
      <c r="F65" s="290"/>
      <c r="G65" s="31">
        <f>SUM(G56:G64)</f>
        <v>0.41300000000000009</v>
      </c>
      <c r="H65" s="19">
        <f t="shared" si="0"/>
        <v>537.79988945454556</v>
      </c>
      <c r="I65" s="12"/>
      <c r="J65" s="115"/>
      <c r="K65" s="12"/>
      <c r="L65" s="12"/>
      <c r="M65" s="12"/>
      <c r="N65" s="12"/>
      <c r="O65" s="12"/>
      <c r="P65" s="12"/>
      <c r="Q65" s="12"/>
      <c r="R65" s="12"/>
      <c r="S65" s="12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1:256" x14ac:dyDescent="0.25">
      <c r="A66" s="307"/>
      <c r="B66" s="307"/>
      <c r="C66" s="307"/>
      <c r="D66" s="307"/>
      <c r="E66" s="307"/>
      <c r="F66" s="307"/>
      <c r="G66" s="307"/>
      <c r="H66" s="308"/>
      <c r="I66" s="12"/>
      <c r="J66" s="124" t="s">
        <v>99</v>
      </c>
      <c r="K66" s="36"/>
      <c r="L66" s="36"/>
      <c r="M66" s="36"/>
      <c r="N66" s="74"/>
      <c r="O66" s="37"/>
      <c r="P66" s="37"/>
      <c r="Q66" s="37"/>
      <c r="R66" s="12"/>
      <c r="S66" s="12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1:256" ht="30" x14ac:dyDescent="0.25">
      <c r="A67" s="333" t="s">
        <v>100</v>
      </c>
      <c r="B67" s="334"/>
      <c r="C67" s="334"/>
      <c r="D67" s="334"/>
      <c r="E67" s="334"/>
      <c r="F67" s="334"/>
      <c r="G67" s="334"/>
      <c r="H67" s="334"/>
      <c r="I67" s="12"/>
      <c r="J67" s="240" t="s">
        <v>101</v>
      </c>
      <c r="K67" s="241"/>
      <c r="L67" s="38" t="s">
        <v>102</v>
      </c>
      <c r="M67" s="38" t="s">
        <v>103</v>
      </c>
      <c r="N67" s="37" t="s">
        <v>104</v>
      </c>
      <c r="O67" s="12"/>
      <c r="P67" s="12"/>
      <c r="Q67" s="12"/>
      <c r="R67" s="12"/>
      <c r="S67" s="12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1:256" x14ac:dyDescent="0.25">
      <c r="B68" s="338" t="s">
        <v>105</v>
      </c>
      <c r="C68" s="339"/>
      <c r="D68" s="339"/>
      <c r="E68" s="339"/>
      <c r="F68" s="340"/>
      <c r="G68" s="4"/>
      <c r="H68" s="79" t="s">
        <v>27</v>
      </c>
      <c r="I68" s="12"/>
      <c r="J68" s="119">
        <f>K94+H69+H41+H39+H40+H42+H65</f>
        <v>692.67324683636377</v>
      </c>
      <c r="K68" s="12"/>
      <c r="L68" s="20">
        <v>3.94</v>
      </c>
      <c r="M68" s="39">
        <v>0.33610000000000001</v>
      </c>
      <c r="N68" s="12">
        <v>1.2999999999999999E-3</v>
      </c>
      <c r="O68" s="12"/>
      <c r="P68" s="12"/>
      <c r="Q68" s="12"/>
      <c r="R68" s="12"/>
      <c r="S68" s="12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1:256" x14ac:dyDescent="0.25">
      <c r="A69" s="4" t="s">
        <v>4</v>
      </c>
      <c r="B69" s="252" t="s">
        <v>105</v>
      </c>
      <c r="C69" s="252"/>
      <c r="D69" s="252"/>
      <c r="E69" s="252"/>
      <c r="F69" s="252"/>
      <c r="H69" s="111">
        <f>H33*8.34%</f>
        <v>108.60172101818183</v>
      </c>
      <c r="I69" s="12"/>
      <c r="J69" s="115"/>
      <c r="K69" s="20"/>
      <c r="L69" s="12"/>
      <c r="M69" s="12" t="s">
        <v>44</v>
      </c>
      <c r="N69" s="20">
        <f>J68*L68*M68*N68</f>
        <v>1.1924399036564368</v>
      </c>
      <c r="O69" s="12"/>
      <c r="P69" s="12"/>
      <c r="Q69" s="12"/>
      <c r="R69" s="12"/>
      <c r="S69" s="12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x14ac:dyDescent="0.25">
      <c r="B70" s="290" t="s">
        <v>106</v>
      </c>
      <c r="C70" s="290"/>
      <c r="D70" s="290"/>
      <c r="E70" s="290"/>
      <c r="F70" s="290"/>
      <c r="H70" s="8"/>
      <c r="I70" s="12"/>
      <c r="J70" s="115"/>
      <c r="K70" s="12"/>
      <c r="L70" s="12"/>
      <c r="M70" s="12"/>
      <c r="N70" s="12"/>
      <c r="O70" s="12"/>
      <c r="P70" s="12"/>
      <c r="Q70" s="12"/>
      <c r="R70" s="12"/>
      <c r="S70" s="12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x14ac:dyDescent="0.25">
      <c r="A71" s="4" t="s">
        <v>6</v>
      </c>
      <c r="B71" s="335" t="s">
        <v>107</v>
      </c>
      <c r="C71" s="336"/>
      <c r="D71" s="336"/>
      <c r="E71" s="336"/>
      <c r="F71" s="337"/>
      <c r="H71" s="111">
        <f>H69*G65</f>
        <v>44.852510780509107</v>
      </c>
      <c r="I71" s="12"/>
      <c r="J71" s="238" t="s">
        <v>108</v>
      </c>
      <c r="K71" s="239"/>
      <c r="L71" s="239"/>
      <c r="M71" s="269" t="s">
        <v>109</v>
      </c>
      <c r="N71" s="269"/>
      <c r="O71" s="269"/>
      <c r="P71" s="269"/>
      <c r="Q71" s="269"/>
      <c r="R71" s="12"/>
      <c r="S71" s="12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1:256" ht="60" x14ac:dyDescent="0.25">
      <c r="B72" s="290" t="s">
        <v>44</v>
      </c>
      <c r="C72" s="290"/>
      <c r="D72" s="290"/>
      <c r="E72" s="290"/>
      <c r="F72" s="290"/>
      <c r="H72" s="19">
        <f>SUM(H69:H71)</f>
        <v>153.45423179869096</v>
      </c>
      <c r="I72" s="12"/>
      <c r="J72" s="122" t="s">
        <v>110</v>
      </c>
      <c r="K72" s="75"/>
      <c r="L72" s="28" t="s">
        <v>111</v>
      </c>
      <c r="M72" s="97" t="s">
        <v>112</v>
      </c>
      <c r="N72" s="98" t="s">
        <v>113</v>
      </c>
      <c r="O72" s="99" t="s">
        <v>114</v>
      </c>
      <c r="P72" s="99" t="s">
        <v>115</v>
      </c>
      <c r="Q72" s="99" t="s">
        <v>116</v>
      </c>
      <c r="R72" s="99" t="s">
        <v>117</v>
      </c>
      <c r="S72" s="12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1:256" x14ac:dyDescent="0.25">
      <c r="A73" s="307"/>
      <c r="B73" s="307"/>
      <c r="C73" s="307"/>
      <c r="D73" s="307"/>
      <c r="E73" s="307"/>
      <c r="F73" s="307"/>
      <c r="G73" s="307"/>
      <c r="H73" s="308"/>
      <c r="I73" s="12"/>
      <c r="J73" s="119">
        <f>((1/12)*0.05)*100</f>
        <v>0.41666666666666669</v>
      </c>
      <c r="K73" s="42"/>
      <c r="L73" s="20">
        <f>H26+H28+H62+H69+K94</f>
        <v>1551.1265792000004</v>
      </c>
      <c r="M73" s="100">
        <f>(H26+H28+H62+H69+(K91/12))</f>
        <v>1551.1265792000004</v>
      </c>
      <c r="N73" s="100">
        <f>(M73*(39/30.4375))</f>
        <v>1987.4804628763864</v>
      </c>
      <c r="O73" s="101">
        <v>41.06</v>
      </c>
      <c r="P73" s="102">
        <v>0.5</v>
      </c>
      <c r="Q73" s="100">
        <f>N73/O73</f>
        <v>48.404297683302147</v>
      </c>
      <c r="R73" s="20">
        <f>Q73*P74</f>
        <v>24.202148841651073</v>
      </c>
      <c r="S73" s="12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 x14ac:dyDescent="0.25">
      <c r="A74" s="331" t="s">
        <v>118</v>
      </c>
      <c r="B74" s="331"/>
      <c r="C74" s="331"/>
      <c r="D74" s="331"/>
      <c r="E74" s="331"/>
      <c r="F74" s="331"/>
      <c r="G74" s="331"/>
      <c r="H74" s="332"/>
      <c r="I74" s="12"/>
      <c r="J74" s="125">
        <v>4.1999999999999997E-3</v>
      </c>
      <c r="K74" s="46"/>
      <c r="L74" s="20"/>
      <c r="M74" s="100" t="s">
        <v>119</v>
      </c>
      <c r="N74" s="101" t="s">
        <v>120</v>
      </c>
      <c r="O74" s="101"/>
      <c r="P74" s="101">
        <v>0.5</v>
      </c>
      <c r="Q74" s="101"/>
      <c r="R74" s="12"/>
      <c r="S74" s="12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x14ac:dyDescent="0.25">
      <c r="B75" s="338" t="s">
        <v>121</v>
      </c>
      <c r="C75" s="339"/>
      <c r="D75" s="339"/>
      <c r="E75" s="339"/>
      <c r="F75" s="340"/>
      <c r="G75" s="14"/>
      <c r="H75" s="79" t="s">
        <v>27</v>
      </c>
      <c r="I75" s="12"/>
      <c r="J75" s="126">
        <f>L73*J74</f>
        <v>6.5147316326400011</v>
      </c>
      <c r="K75" s="20"/>
      <c r="L75" s="12"/>
      <c r="M75" s="100">
        <f>(M73/12)</f>
        <v>129.26054826666669</v>
      </c>
      <c r="N75" s="100">
        <f>N73/O73</f>
        <v>48.404297683302147</v>
      </c>
      <c r="O75" s="100"/>
      <c r="P75" s="101"/>
      <c r="Q75" s="101"/>
      <c r="R75" s="12"/>
      <c r="S75" s="12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x14ac:dyDescent="0.25">
      <c r="A76" s="4" t="s">
        <v>4</v>
      </c>
      <c r="B76" s="252" t="s">
        <v>121</v>
      </c>
      <c r="C76" s="252"/>
      <c r="D76" s="252"/>
      <c r="E76" s="252"/>
      <c r="F76" s="252"/>
      <c r="H76" s="111">
        <f>N69</f>
        <v>1.1924399036564368</v>
      </c>
      <c r="I76" s="12"/>
      <c r="J76" s="115"/>
      <c r="K76" s="12"/>
      <c r="L76" s="12"/>
      <c r="M76" s="20"/>
      <c r="N76" s="20"/>
      <c r="O76" s="12"/>
      <c r="P76" s="12"/>
      <c r="Q76" s="12"/>
      <c r="R76" s="12"/>
      <c r="S76" s="12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 ht="30" customHeight="1" x14ac:dyDescent="0.25">
      <c r="A77" s="4" t="s">
        <v>6</v>
      </c>
      <c r="B77" s="252" t="s">
        <v>122</v>
      </c>
      <c r="C77" s="252"/>
      <c r="D77" s="252"/>
      <c r="E77" s="252"/>
      <c r="F77" s="252"/>
      <c r="G77" s="252"/>
      <c r="H77" s="111">
        <f>H76*G65</f>
        <v>0.49247768021010851</v>
      </c>
      <c r="I77" s="12"/>
      <c r="J77" s="124" t="s">
        <v>123</v>
      </c>
      <c r="K77" s="36"/>
      <c r="L77" s="36"/>
      <c r="M77" s="36"/>
      <c r="N77" s="28"/>
      <c r="O77" s="269" t="s">
        <v>124</v>
      </c>
      <c r="P77" s="359"/>
      <c r="Q77" s="360" t="s">
        <v>117</v>
      </c>
      <c r="R77" s="360"/>
      <c r="S77" s="12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 x14ac:dyDescent="0.25">
      <c r="B78" s="290" t="s">
        <v>44</v>
      </c>
      <c r="C78" s="290"/>
      <c r="D78" s="290"/>
      <c r="E78" s="290"/>
      <c r="F78" s="290"/>
      <c r="H78" s="19">
        <f>SUM(H76:H77)</f>
        <v>1.6849175838665453</v>
      </c>
      <c r="I78" s="12"/>
      <c r="J78" s="115" t="s">
        <v>125</v>
      </c>
      <c r="K78" s="241" t="s">
        <v>126</v>
      </c>
      <c r="L78" s="241"/>
      <c r="M78" s="12" t="s">
        <v>127</v>
      </c>
      <c r="N78" s="12" t="s">
        <v>128</v>
      </c>
      <c r="O78" s="103" t="s">
        <v>129</v>
      </c>
      <c r="P78" s="103" t="s">
        <v>130</v>
      </c>
      <c r="Q78" s="104" t="s">
        <v>129</v>
      </c>
      <c r="R78" s="104" t="s">
        <v>130</v>
      </c>
      <c r="S78" s="12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x14ac:dyDescent="0.25">
      <c r="A79" s="307"/>
      <c r="B79" s="307"/>
      <c r="C79" s="307"/>
      <c r="D79" s="307"/>
      <c r="E79" s="307"/>
      <c r="F79" s="307"/>
      <c r="G79" s="307"/>
      <c r="H79" s="308"/>
      <c r="I79" s="12"/>
      <c r="J79" s="119">
        <v>0.08</v>
      </c>
      <c r="K79" s="12">
        <v>0.5</v>
      </c>
      <c r="L79" s="12"/>
      <c r="M79" s="12">
        <v>0.9</v>
      </c>
      <c r="N79" s="12">
        <f>(J79*K79)*M79</f>
        <v>3.6000000000000004E-2</v>
      </c>
      <c r="O79" s="105">
        <f>(L73*K79)*J79</f>
        <v>62.04506316800002</v>
      </c>
      <c r="P79" s="105">
        <f>(N73*K79)*J79</f>
        <v>79.49921851505546</v>
      </c>
      <c r="Q79" s="105">
        <f>O79*P74</f>
        <v>31.02253158400001</v>
      </c>
      <c r="R79" s="105">
        <f>P79*P74</f>
        <v>39.74960925752773</v>
      </c>
      <c r="S79" s="12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 x14ac:dyDescent="0.25">
      <c r="A80" s="331" t="s">
        <v>131</v>
      </c>
      <c r="B80" s="331"/>
      <c r="C80" s="331"/>
      <c r="D80" s="331"/>
      <c r="E80" s="331"/>
      <c r="F80" s="331"/>
      <c r="G80" s="331"/>
      <c r="H80" s="332"/>
      <c r="I80" s="162"/>
      <c r="J80" s="115"/>
      <c r="K80" s="12"/>
      <c r="L80" s="12"/>
      <c r="M80" s="12"/>
      <c r="N80" s="39">
        <v>3.5999999999999997E-2</v>
      </c>
      <c r="O80" s="12"/>
      <c r="P80" s="12"/>
      <c r="Q80" s="12"/>
      <c r="R80" s="12"/>
      <c r="S80" s="12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1:256" x14ac:dyDescent="0.25">
      <c r="B81" s="300" t="s">
        <v>132</v>
      </c>
      <c r="C81" s="300"/>
      <c r="D81" s="300"/>
      <c r="E81" s="300"/>
      <c r="F81" s="300"/>
      <c r="G81" s="14"/>
      <c r="H81" s="79" t="s">
        <v>27</v>
      </c>
      <c r="I81" s="163"/>
      <c r="J81" s="238" t="s">
        <v>133</v>
      </c>
      <c r="K81" s="239"/>
      <c r="L81" s="239"/>
      <c r="M81" s="270" t="s">
        <v>134</v>
      </c>
      <c r="N81" s="270"/>
      <c r="O81" s="270"/>
      <c r="P81" s="104"/>
      <c r="Q81" s="104"/>
      <c r="R81" s="104"/>
      <c r="S81" s="104"/>
      <c r="T81" s="104"/>
      <c r="U81" s="104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1:256" ht="28.5" customHeight="1" x14ac:dyDescent="0.25">
      <c r="A82" s="4" t="s">
        <v>4</v>
      </c>
      <c r="B82" s="252" t="s">
        <v>135</v>
      </c>
      <c r="C82" s="252"/>
      <c r="D82" s="252"/>
      <c r="E82" s="252"/>
      <c r="F82" s="252"/>
      <c r="G82" s="106">
        <v>4.1999999999999997E-3</v>
      </c>
      <c r="H82" s="111">
        <f>L73*G82</f>
        <v>6.5147316326400011</v>
      </c>
      <c r="I82" s="164"/>
      <c r="J82" s="127" t="s">
        <v>136</v>
      </c>
      <c r="K82" s="12"/>
      <c r="L82" s="12"/>
      <c r="M82" s="104" t="s">
        <v>137</v>
      </c>
      <c r="N82" s="358" t="s">
        <v>138</v>
      </c>
      <c r="O82" s="358"/>
      <c r="P82" s="363" t="s">
        <v>139</v>
      </c>
      <c r="Q82" s="363"/>
      <c r="R82" s="363" t="s">
        <v>140</v>
      </c>
      <c r="S82" s="363"/>
      <c r="T82" s="363" t="s">
        <v>117</v>
      </c>
      <c r="U82" s="363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1:256" x14ac:dyDescent="0.25">
      <c r="A83" s="4" t="s">
        <v>6</v>
      </c>
      <c r="B83" s="252" t="s">
        <v>141</v>
      </c>
      <c r="C83" s="252"/>
      <c r="D83" s="252"/>
      <c r="E83" s="252"/>
      <c r="F83" s="252"/>
      <c r="G83" s="17">
        <v>0.08</v>
      </c>
      <c r="H83" s="111">
        <f>H82*G83</f>
        <v>0.52117853061120012</v>
      </c>
      <c r="I83" s="164"/>
      <c r="J83" s="125">
        <f>(7/30)/12</f>
        <v>1.9444444444444445E-2</v>
      </c>
      <c r="K83" s="12"/>
      <c r="L83" s="12"/>
      <c r="M83" s="105">
        <f>H26+H28+H37+H38+H39+H40+H41+H65+H69+K94</f>
        <v>2376.8272013818182</v>
      </c>
      <c r="N83" s="104" t="s">
        <v>129</v>
      </c>
      <c r="O83" s="104" t="s">
        <v>130</v>
      </c>
      <c r="P83" s="107">
        <f>7/L34</f>
        <v>0.23013698630136986</v>
      </c>
      <c r="Q83" s="104"/>
      <c r="R83" s="108">
        <f>7/K34</f>
        <v>0.2299794661190965</v>
      </c>
      <c r="S83" s="107">
        <f>7/M34</f>
        <v>0.22950819672131148</v>
      </c>
      <c r="T83" s="105">
        <f>O84*P74</f>
        <v>28.943341468361155</v>
      </c>
      <c r="U83" s="104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1:256" x14ac:dyDescent="0.25">
      <c r="A84" s="4" t="s">
        <v>10</v>
      </c>
      <c r="B84" s="252" t="s">
        <v>142</v>
      </c>
      <c r="C84" s="252"/>
      <c r="D84" s="252"/>
      <c r="E84" s="252"/>
      <c r="F84" s="252"/>
      <c r="G84" s="252"/>
      <c r="H84" s="111">
        <f>H82*N80</f>
        <v>0.23453033877504001</v>
      </c>
      <c r="I84" s="164"/>
      <c r="J84" s="125"/>
      <c r="K84" s="12"/>
      <c r="L84" s="12"/>
      <c r="M84" s="104"/>
      <c r="N84" s="105">
        <f>M83</f>
        <v>2376.8272013818182</v>
      </c>
      <c r="O84" s="105">
        <f>M83/O73</f>
        <v>57.886682936722309</v>
      </c>
      <c r="P84" s="52">
        <v>0.23</v>
      </c>
      <c r="Q84" s="104"/>
      <c r="R84" s="104" t="s">
        <v>143</v>
      </c>
      <c r="S84" s="104" t="s">
        <v>144</v>
      </c>
      <c r="T84" s="104"/>
      <c r="U84" s="104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1:256" x14ac:dyDescent="0.25">
      <c r="A85" s="4" t="s">
        <v>12</v>
      </c>
      <c r="B85" s="252" t="s">
        <v>145</v>
      </c>
      <c r="C85" s="252"/>
      <c r="D85" s="252"/>
      <c r="E85" s="252"/>
      <c r="F85" s="252"/>
      <c r="H85" s="111">
        <f>M83*J83</f>
        <v>46.216084471313131</v>
      </c>
      <c r="I85" s="164"/>
      <c r="J85" s="124" t="s">
        <v>146</v>
      </c>
      <c r="K85" s="36"/>
      <c r="L85" s="36"/>
      <c r="M85" s="36"/>
      <c r="N85" s="12"/>
      <c r="O85" s="12"/>
      <c r="P85" s="20">
        <f>(N84*P84)/12</f>
        <v>45.555854693151524</v>
      </c>
      <c r="Q85" s="12"/>
      <c r="R85" s="12"/>
      <c r="S85" s="12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1:256" x14ac:dyDescent="0.25">
      <c r="A86" s="4" t="s">
        <v>39</v>
      </c>
      <c r="B86" s="252" t="s">
        <v>147</v>
      </c>
      <c r="C86" s="252"/>
      <c r="D86" s="252"/>
      <c r="E86" s="252"/>
      <c r="F86" s="252"/>
      <c r="G86" s="252"/>
      <c r="H86" s="111">
        <f>H85*G65</f>
        <v>19.087242886652326</v>
      </c>
      <c r="I86" s="164"/>
      <c r="J86" s="115" t="s">
        <v>125</v>
      </c>
      <c r="K86" s="241" t="s">
        <v>148</v>
      </c>
      <c r="L86" s="241"/>
      <c r="M86" s="12" t="s">
        <v>149</v>
      </c>
      <c r="N86" s="12" t="s">
        <v>128</v>
      </c>
      <c r="O86" s="270" t="s">
        <v>150</v>
      </c>
      <c r="P86" s="358"/>
      <c r="Q86" s="358"/>
      <c r="R86" s="358"/>
      <c r="S86" s="104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1:256" ht="30" x14ac:dyDescent="0.25">
      <c r="A87" s="4" t="s">
        <v>40</v>
      </c>
      <c r="B87" s="252" t="s">
        <v>151</v>
      </c>
      <c r="C87" s="252"/>
      <c r="D87" s="252"/>
      <c r="E87" s="252"/>
      <c r="F87" s="252"/>
      <c r="G87" s="252"/>
      <c r="H87" s="111">
        <f>H85*N87</f>
        <v>0.9243216894262628</v>
      </c>
      <c r="I87" s="164"/>
      <c r="J87" s="119">
        <v>0.8</v>
      </c>
      <c r="K87" s="12">
        <v>0.5</v>
      </c>
      <c r="L87" s="12"/>
      <c r="M87" s="12">
        <v>0.05</v>
      </c>
      <c r="N87" s="12">
        <f>(J87*K87)*M87</f>
        <v>2.0000000000000004E-2</v>
      </c>
      <c r="O87" s="361" t="s">
        <v>152</v>
      </c>
      <c r="P87" s="362"/>
      <c r="Q87" s="104" t="s">
        <v>125</v>
      </c>
      <c r="R87" s="109" t="s">
        <v>153</v>
      </c>
      <c r="S87" s="104" t="s">
        <v>154</v>
      </c>
      <c r="T87" s="360" t="s">
        <v>117</v>
      </c>
      <c r="U87" s="360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1:256" x14ac:dyDescent="0.25">
      <c r="B88" s="290" t="s">
        <v>44</v>
      </c>
      <c r="C88" s="290"/>
      <c r="D88" s="290"/>
      <c r="E88" s="290"/>
      <c r="F88" s="290"/>
      <c r="H88" s="19">
        <f>SUM(H82:H87)</f>
        <v>73.498089549417969</v>
      </c>
      <c r="I88" s="165"/>
      <c r="J88" s="115"/>
      <c r="K88" s="12"/>
      <c r="L88" s="12"/>
      <c r="M88" s="12"/>
      <c r="N88" s="39">
        <v>2E-3</v>
      </c>
      <c r="O88" s="110"/>
      <c r="P88" s="104"/>
      <c r="Q88" s="104">
        <v>0.08</v>
      </c>
      <c r="R88" s="104">
        <v>0.5</v>
      </c>
      <c r="S88" s="105">
        <f>(O89*Q88)*R88</f>
        <v>41.962570658909101</v>
      </c>
      <c r="T88" s="105">
        <f>S88*P74</f>
        <v>20.98128532945455</v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1:256" x14ac:dyDescent="0.25">
      <c r="A89" s="307"/>
      <c r="B89" s="307"/>
      <c r="C89" s="307"/>
      <c r="D89" s="307"/>
      <c r="E89" s="307"/>
      <c r="F89" s="307"/>
      <c r="G89" s="307"/>
      <c r="H89" s="308"/>
      <c r="I89" s="12"/>
      <c r="J89" s="238" t="s">
        <v>155</v>
      </c>
      <c r="K89" s="239"/>
      <c r="L89" s="239"/>
      <c r="M89" s="239"/>
      <c r="N89" s="12"/>
      <c r="O89" s="105">
        <f>H26+H69+K94</f>
        <v>1049.0642664727275</v>
      </c>
      <c r="P89" s="104"/>
      <c r="Q89" s="104"/>
      <c r="R89" s="104"/>
      <c r="S89" s="104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1:256" x14ac:dyDescent="0.25">
      <c r="A90" s="331" t="s">
        <v>156</v>
      </c>
      <c r="B90" s="331"/>
      <c r="C90" s="331"/>
      <c r="D90" s="331"/>
      <c r="E90" s="331"/>
      <c r="F90" s="331"/>
      <c r="G90" s="331"/>
      <c r="H90" s="332"/>
      <c r="I90" s="12"/>
      <c r="J90" s="115" t="s">
        <v>157</v>
      </c>
      <c r="K90" s="55" t="s">
        <v>158</v>
      </c>
      <c r="L90" s="12" t="s">
        <v>159</v>
      </c>
      <c r="M90" s="75" t="s">
        <v>160</v>
      </c>
      <c r="N90" s="12"/>
      <c r="O90" s="12"/>
      <c r="P90" s="12"/>
      <c r="Q90" s="12"/>
      <c r="R90" s="12"/>
      <c r="S90" s="12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256" x14ac:dyDescent="0.25">
      <c r="B91" s="300" t="s">
        <v>161</v>
      </c>
      <c r="C91" s="300"/>
      <c r="D91" s="300"/>
      <c r="E91" s="300"/>
      <c r="F91" s="300"/>
      <c r="G91" s="14"/>
      <c r="H91" s="79" t="s">
        <v>27</v>
      </c>
      <c r="I91" s="12"/>
      <c r="J91" s="119">
        <f>H33</f>
        <v>1302.1789090909092</v>
      </c>
      <c r="K91" s="12">
        <f>J91/3</f>
        <v>434.0596363636364</v>
      </c>
      <c r="L91" s="12">
        <v>12</v>
      </c>
      <c r="M91" s="20">
        <f>(J91+K91)/12</f>
        <v>144.68654545454547</v>
      </c>
      <c r="N91" s="12"/>
      <c r="O91" s="12"/>
      <c r="P91" s="12"/>
      <c r="Q91" s="12"/>
      <c r="R91" s="12"/>
      <c r="S91" s="12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256" x14ac:dyDescent="0.25">
      <c r="A92" s="4" t="s">
        <v>4</v>
      </c>
      <c r="B92" s="252" t="s">
        <v>162</v>
      </c>
      <c r="C92" s="252"/>
      <c r="D92" s="252"/>
      <c r="E92" s="252"/>
      <c r="F92" s="252"/>
      <c r="G92" s="31">
        <v>0.1111</v>
      </c>
      <c r="H92" s="111">
        <f>$H$33*G92</f>
        <v>144.67207680000001</v>
      </c>
      <c r="I92" s="12"/>
      <c r="J92" s="119">
        <f>J91*11.11%</f>
        <v>144.67207680000001</v>
      </c>
      <c r="K92" s="12"/>
      <c r="L92" s="12"/>
      <c r="M92" s="12"/>
      <c r="N92" s="12"/>
      <c r="O92" s="12"/>
      <c r="P92" s="12"/>
      <c r="Q92" s="12"/>
      <c r="R92" s="12"/>
      <c r="S92" s="12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256" x14ac:dyDescent="0.25">
      <c r="A93" s="4" t="s">
        <v>6</v>
      </c>
      <c r="B93" s="252" t="s">
        <v>163</v>
      </c>
      <c r="C93" s="252"/>
      <c r="D93" s="252"/>
      <c r="E93" s="252"/>
      <c r="F93" s="252"/>
      <c r="G93" s="31">
        <v>1.66E-2</v>
      </c>
      <c r="H93" s="111">
        <f>$H$33*G93</f>
        <v>21.616169890909092</v>
      </c>
      <c r="I93" s="12"/>
      <c r="J93" s="115"/>
      <c r="K93" s="276" t="s">
        <v>164</v>
      </c>
      <c r="L93" s="240"/>
      <c r="M93" s="12"/>
      <c r="N93" s="12"/>
      <c r="O93" s="12"/>
      <c r="P93" s="12"/>
      <c r="Q93" s="12"/>
      <c r="R93" s="12"/>
      <c r="S93" s="12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256" x14ac:dyDescent="0.25">
      <c r="A94" s="4" t="s">
        <v>10</v>
      </c>
      <c r="B94" s="252" t="s">
        <v>165</v>
      </c>
      <c r="C94" s="252"/>
      <c r="D94" s="252"/>
      <c r="E94" s="252"/>
      <c r="F94" s="252"/>
      <c r="G94" s="31">
        <v>2.0000000000000001E-4</v>
      </c>
      <c r="H94" s="111">
        <f>$H$33*G94</f>
        <v>0.26043578181818183</v>
      </c>
      <c r="I94" s="12"/>
      <c r="J94" s="115"/>
      <c r="K94" s="12">
        <f>K91/12</f>
        <v>36.171636363636367</v>
      </c>
      <c r="L94" s="12"/>
      <c r="M94" s="12"/>
      <c r="N94" s="12"/>
      <c r="O94" s="12"/>
      <c r="P94" s="12"/>
      <c r="Q94" s="12"/>
      <c r="R94" s="12"/>
      <c r="S94" s="12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256" x14ac:dyDescent="0.25">
      <c r="A95" s="4" t="s">
        <v>12</v>
      </c>
      <c r="B95" s="252" t="s">
        <v>166</v>
      </c>
      <c r="C95" s="252"/>
      <c r="D95" s="252"/>
      <c r="E95" s="252"/>
      <c r="F95" s="252"/>
      <c r="G95" s="31">
        <v>2.8E-3</v>
      </c>
      <c r="H95" s="111">
        <f>$H$33*G95</f>
        <v>3.6461009454545459</v>
      </c>
      <c r="I95" s="12"/>
      <c r="J95" s="115"/>
      <c r="K95" s="12"/>
      <c r="L95" s="12"/>
      <c r="M95" s="12"/>
      <c r="N95" s="12"/>
      <c r="O95" s="12"/>
      <c r="P95" s="12"/>
      <c r="Q95" s="12"/>
      <c r="R95" s="12"/>
      <c r="S95" s="12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256" x14ac:dyDescent="0.25">
      <c r="A96" s="4" t="s">
        <v>39</v>
      </c>
      <c r="B96" s="252" t="s">
        <v>167</v>
      </c>
      <c r="C96" s="252"/>
      <c r="D96" s="252"/>
      <c r="E96" s="252"/>
      <c r="F96" s="252"/>
      <c r="G96" s="31">
        <v>2.9999999999999997E-4</v>
      </c>
      <c r="H96" s="111">
        <f>$H$33*G96</f>
        <v>0.39065367272727275</v>
      </c>
      <c r="I96" s="12"/>
      <c r="J96" s="115"/>
      <c r="K96" s="12"/>
      <c r="L96" s="12"/>
      <c r="M96" s="12"/>
      <c r="N96" s="12"/>
      <c r="O96" s="12"/>
      <c r="P96" s="12"/>
      <c r="Q96" s="12"/>
      <c r="R96" s="12"/>
      <c r="S96" s="12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x14ac:dyDescent="0.25">
      <c r="A97" s="4" t="s">
        <v>40</v>
      </c>
      <c r="B97" s="252" t="s">
        <v>42</v>
      </c>
      <c r="C97" s="252"/>
      <c r="D97" s="252"/>
      <c r="E97" s="252"/>
      <c r="F97" s="252"/>
      <c r="H97" s="8"/>
      <c r="I97" s="12"/>
      <c r="J97" s="115"/>
      <c r="K97" s="12"/>
      <c r="L97" s="12"/>
      <c r="M97" s="12"/>
      <c r="N97" s="12"/>
      <c r="O97" s="12"/>
      <c r="P97" s="12"/>
      <c r="Q97" s="12"/>
      <c r="R97" s="12"/>
      <c r="S97" s="12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x14ac:dyDescent="0.25">
      <c r="B98" s="290" t="s">
        <v>106</v>
      </c>
      <c r="C98" s="290"/>
      <c r="D98" s="290"/>
      <c r="E98" s="290"/>
      <c r="F98" s="290"/>
      <c r="H98" s="19">
        <f>SUM(H92:H97)</f>
        <v>170.5854370909091</v>
      </c>
      <c r="I98" s="12"/>
      <c r="J98" s="115"/>
      <c r="K98" s="12"/>
      <c r="L98" s="12"/>
      <c r="M98" s="12"/>
      <c r="N98" s="12"/>
      <c r="O98" s="12"/>
      <c r="P98" s="12"/>
      <c r="Q98" s="12"/>
      <c r="R98" s="12"/>
      <c r="S98" s="12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x14ac:dyDescent="0.25">
      <c r="A99" s="4" t="s">
        <v>41</v>
      </c>
      <c r="B99" s="252" t="s">
        <v>168</v>
      </c>
      <c r="C99" s="252"/>
      <c r="D99" s="252"/>
      <c r="E99" s="252"/>
      <c r="F99" s="252"/>
      <c r="G99" s="252"/>
      <c r="H99" s="114">
        <f>H98*G65</f>
        <v>70.451785518545478</v>
      </c>
      <c r="I99" s="12"/>
      <c r="J99" s="115"/>
      <c r="K99" s="12"/>
      <c r="L99" s="12"/>
      <c r="M99" s="12"/>
      <c r="N99" s="12"/>
      <c r="O99" s="12"/>
      <c r="P99" s="12"/>
      <c r="Q99" s="12"/>
      <c r="R99" s="12"/>
      <c r="S99" s="12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x14ac:dyDescent="0.25">
      <c r="B100" s="290" t="s">
        <v>44</v>
      </c>
      <c r="C100" s="290"/>
      <c r="D100" s="290"/>
      <c r="E100" s="290"/>
      <c r="F100" s="290"/>
      <c r="H100" s="19">
        <f>SUM(H98:H99)</f>
        <v>241.03722260945457</v>
      </c>
      <c r="I100" s="12"/>
      <c r="J100" s="115"/>
      <c r="K100" s="12"/>
      <c r="L100" s="12"/>
      <c r="M100" s="12"/>
      <c r="N100" s="12"/>
      <c r="O100" s="12"/>
      <c r="P100" s="12"/>
      <c r="Q100" s="12"/>
      <c r="R100" s="12"/>
      <c r="S100" s="12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x14ac:dyDescent="0.25">
      <c r="A101" s="307"/>
      <c r="B101" s="307"/>
      <c r="C101" s="307"/>
      <c r="D101" s="307"/>
      <c r="E101" s="307"/>
      <c r="F101" s="307"/>
      <c r="G101" s="307"/>
      <c r="H101" s="308"/>
      <c r="I101" s="12"/>
      <c r="J101" s="115"/>
      <c r="K101" s="12"/>
      <c r="L101" s="12"/>
      <c r="M101" s="12"/>
      <c r="N101" s="12"/>
      <c r="O101" s="12"/>
      <c r="P101" s="12"/>
      <c r="Q101" s="12"/>
      <c r="R101" s="12"/>
      <c r="S101" s="12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x14ac:dyDescent="0.25">
      <c r="A102" s="321" t="s">
        <v>169</v>
      </c>
      <c r="B102" s="321"/>
      <c r="C102" s="321"/>
      <c r="D102" s="321"/>
      <c r="E102" s="321"/>
      <c r="F102" s="321"/>
      <c r="G102" s="321"/>
      <c r="H102" s="322"/>
      <c r="I102" s="12"/>
      <c r="J102" s="115"/>
      <c r="K102" s="12"/>
      <c r="L102" s="12"/>
      <c r="M102" s="12"/>
      <c r="N102" s="12"/>
      <c r="O102" s="12"/>
      <c r="P102" s="12"/>
      <c r="Q102" s="12"/>
      <c r="R102" s="12"/>
      <c r="S102" s="12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x14ac:dyDescent="0.25">
      <c r="B103" s="341" t="s">
        <v>78</v>
      </c>
      <c r="C103" s="341"/>
      <c r="D103" s="341"/>
      <c r="E103" s="341"/>
      <c r="F103" s="341"/>
      <c r="G103" s="341"/>
      <c r="H103" s="13" t="s">
        <v>27</v>
      </c>
      <c r="I103" s="12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x14ac:dyDescent="0.25">
      <c r="B104" s="252" t="s">
        <v>170</v>
      </c>
      <c r="C104" s="252"/>
      <c r="D104" s="252"/>
      <c r="E104" s="252"/>
      <c r="F104" s="252"/>
      <c r="G104" s="56"/>
      <c r="H104" s="111">
        <f>H65</f>
        <v>537.79988945454556</v>
      </c>
      <c r="I104" s="12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x14ac:dyDescent="0.25">
      <c r="B105" s="252" t="s">
        <v>171</v>
      </c>
      <c r="C105" s="252"/>
      <c r="D105" s="252"/>
      <c r="E105" s="252"/>
      <c r="F105" s="252"/>
      <c r="G105" s="56"/>
      <c r="H105" s="111">
        <f>H72</f>
        <v>153.45423179869096</v>
      </c>
      <c r="I105" s="12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x14ac:dyDescent="0.25">
      <c r="B106" s="252" t="s">
        <v>172</v>
      </c>
      <c r="C106" s="252"/>
      <c r="D106" s="252"/>
      <c r="E106" s="252"/>
      <c r="F106" s="252"/>
      <c r="G106" s="56"/>
      <c r="H106" s="111">
        <f>H78</f>
        <v>1.6849175838665453</v>
      </c>
      <c r="I106" s="12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x14ac:dyDescent="0.25">
      <c r="B107" s="252" t="s">
        <v>173</v>
      </c>
      <c r="C107" s="252"/>
      <c r="D107" s="252"/>
      <c r="E107" s="252"/>
      <c r="F107" s="252"/>
      <c r="G107" s="56"/>
      <c r="H107" s="111">
        <f>H88</f>
        <v>73.498089549417969</v>
      </c>
      <c r="I107" s="12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x14ac:dyDescent="0.25">
      <c r="B108" s="252" t="s">
        <v>174</v>
      </c>
      <c r="C108" s="252"/>
      <c r="D108" s="252"/>
      <c r="E108" s="252"/>
      <c r="F108" s="252"/>
      <c r="G108" s="56"/>
      <c r="H108" s="111">
        <f>H100</f>
        <v>241.03722260945457</v>
      </c>
      <c r="I108" s="12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x14ac:dyDescent="0.25">
      <c r="B109" s="252" t="s">
        <v>175</v>
      </c>
      <c r="C109" s="252"/>
      <c r="D109" s="252"/>
      <c r="E109" s="252"/>
      <c r="F109" s="252"/>
      <c r="G109" s="56"/>
      <c r="H109" s="8"/>
      <c r="I109" s="12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x14ac:dyDescent="0.25">
      <c r="B110" s="290" t="s">
        <v>44</v>
      </c>
      <c r="C110" s="290"/>
      <c r="D110" s="290"/>
      <c r="E110" s="290"/>
      <c r="F110" s="290"/>
      <c r="H110" s="19">
        <f>SUM(H104:H109)</f>
        <v>1007.4743509959756</v>
      </c>
      <c r="I110" s="12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x14ac:dyDescent="0.25">
      <c r="A111" s="307"/>
      <c r="B111" s="307"/>
      <c r="C111" s="307"/>
      <c r="D111" s="307"/>
      <c r="E111" s="307"/>
      <c r="F111" s="307"/>
      <c r="G111" s="307"/>
      <c r="H111" s="308"/>
      <c r="I111" s="12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x14ac:dyDescent="0.25">
      <c r="A112" s="341" t="s">
        <v>176</v>
      </c>
      <c r="B112" s="341"/>
      <c r="C112" s="341"/>
      <c r="D112" s="341"/>
      <c r="E112" s="341"/>
      <c r="F112" s="341"/>
      <c r="G112" s="341"/>
      <c r="H112" s="338"/>
      <c r="I112" s="12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x14ac:dyDescent="0.25">
      <c r="B113" s="342" t="s">
        <v>177</v>
      </c>
      <c r="C113" s="342"/>
      <c r="D113" s="342"/>
      <c r="E113" s="342"/>
      <c r="F113" s="342"/>
      <c r="G113" s="342"/>
      <c r="H113" s="13" t="s">
        <v>27</v>
      </c>
      <c r="I113" s="12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x14ac:dyDescent="0.25">
      <c r="A114" s="4" t="s">
        <v>4</v>
      </c>
      <c r="B114" s="252" t="s">
        <v>178</v>
      </c>
      <c r="C114" s="252"/>
      <c r="D114" s="252"/>
      <c r="E114" s="252"/>
      <c r="F114" s="252"/>
      <c r="H114" s="111">
        <f>H33</f>
        <v>1302.1789090909092</v>
      </c>
      <c r="I114" s="12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x14ac:dyDescent="0.25">
      <c r="A115" s="4" t="s">
        <v>6</v>
      </c>
      <c r="B115" s="252" t="s">
        <v>179</v>
      </c>
      <c r="C115" s="252"/>
      <c r="D115" s="252"/>
      <c r="E115" s="252"/>
      <c r="F115" s="252"/>
      <c r="H115" s="111">
        <f>H43</f>
        <v>392.07504545454549</v>
      </c>
      <c r="I115" s="12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x14ac:dyDescent="0.25">
      <c r="A116" s="4" t="s">
        <v>10</v>
      </c>
      <c r="B116" s="252" t="s">
        <v>180</v>
      </c>
      <c r="C116" s="252"/>
      <c r="D116" s="252"/>
      <c r="E116" s="252"/>
      <c r="F116" s="252"/>
      <c r="G116" s="252"/>
      <c r="H116" s="111">
        <f>H51</f>
        <v>208.33333333333331</v>
      </c>
      <c r="I116" s="12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x14ac:dyDescent="0.25">
      <c r="A117" s="4" t="s">
        <v>12</v>
      </c>
      <c r="B117" s="252" t="s">
        <v>181</v>
      </c>
      <c r="C117" s="252"/>
      <c r="D117" s="252"/>
      <c r="E117" s="252"/>
      <c r="F117" s="252"/>
      <c r="H117" s="111">
        <f>H110</f>
        <v>1007.4743509959756</v>
      </c>
      <c r="I117" s="12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x14ac:dyDescent="0.25">
      <c r="B118" s="290" t="s">
        <v>182</v>
      </c>
      <c r="C118" s="290"/>
      <c r="D118" s="290"/>
      <c r="E118" s="290"/>
      <c r="F118" s="290"/>
      <c r="H118" s="19">
        <f>SUM(H114:H117)</f>
        <v>2910.0616388747635</v>
      </c>
      <c r="I118" s="12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x14ac:dyDescent="0.25">
      <c r="A119" s="307"/>
      <c r="B119" s="307"/>
      <c r="C119" s="307"/>
      <c r="D119" s="307"/>
      <c r="E119" s="307"/>
      <c r="F119" s="307"/>
      <c r="G119" s="307"/>
      <c r="H119" s="308"/>
      <c r="I119" s="12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x14ac:dyDescent="0.25">
      <c r="B120" s="321" t="s">
        <v>210</v>
      </c>
      <c r="C120" s="321"/>
      <c r="D120" s="321"/>
      <c r="E120" s="321"/>
      <c r="F120" s="321"/>
      <c r="G120" s="321"/>
      <c r="H120" s="322"/>
      <c r="I120" s="12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x14ac:dyDescent="0.25">
      <c r="B121" s="341" t="s">
        <v>183</v>
      </c>
      <c r="C121" s="341"/>
      <c r="D121" s="341"/>
      <c r="E121" s="341"/>
      <c r="F121" s="341"/>
      <c r="G121" s="27" t="s">
        <v>81</v>
      </c>
      <c r="H121" s="13" t="s">
        <v>27</v>
      </c>
      <c r="I121" s="168"/>
      <c r="J121" s="364" t="s">
        <v>184</v>
      </c>
      <c r="K121" s="365"/>
      <c r="L121" s="14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ht="45" x14ac:dyDescent="0.25">
      <c r="A122" s="4" t="s">
        <v>4</v>
      </c>
      <c r="B122" s="252" t="s">
        <v>185</v>
      </c>
      <c r="C122" s="252"/>
      <c r="D122" s="252"/>
      <c r="E122" s="252"/>
      <c r="F122" s="252"/>
      <c r="G122" s="17">
        <v>0.05</v>
      </c>
      <c r="H122" s="18">
        <f>H118*G122</f>
        <v>145.50308194373818</v>
      </c>
      <c r="I122" s="169"/>
      <c r="J122" s="65" t="s">
        <v>186</v>
      </c>
      <c r="K122" s="170" t="s">
        <v>211</v>
      </c>
      <c r="L122" s="72"/>
      <c r="M122" s="72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x14ac:dyDescent="0.25">
      <c r="A123" s="4" t="s">
        <v>6</v>
      </c>
      <c r="B123" s="252" t="s">
        <v>187</v>
      </c>
      <c r="C123" s="252"/>
      <c r="D123" s="252"/>
      <c r="E123" s="252"/>
      <c r="F123" s="252"/>
      <c r="G123" s="17">
        <v>0.1</v>
      </c>
      <c r="H123" s="18">
        <f>(H118+H122)*G123</f>
        <v>305.55647208185019</v>
      </c>
      <c r="I123" s="8"/>
      <c r="J123" s="20">
        <f>H118+H122+H123</f>
        <v>3361.1211929003521</v>
      </c>
      <c r="K123" s="67">
        <f>(100-8.65)/100</f>
        <v>0.91349999999999998</v>
      </c>
      <c r="L123" s="72"/>
      <c r="M123" s="72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ht="30" customHeight="1" x14ac:dyDescent="0.25">
      <c r="B124" s="368" t="s">
        <v>226</v>
      </c>
      <c r="C124" s="369"/>
      <c r="D124" s="369"/>
      <c r="E124" s="369"/>
      <c r="F124" s="370"/>
      <c r="H124" s="159">
        <f>H122+H123</f>
        <v>451.05955402558834</v>
      </c>
      <c r="I124" s="8"/>
      <c r="J124" s="12"/>
      <c r="K124" s="170" t="s">
        <v>188</v>
      </c>
      <c r="L124" s="72"/>
      <c r="M124" s="72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x14ac:dyDescent="0.25">
      <c r="A125" s="4" t="s">
        <v>189</v>
      </c>
      <c r="B125" s="312" t="s">
        <v>190</v>
      </c>
      <c r="C125" s="313"/>
      <c r="D125" s="313"/>
      <c r="E125" s="313"/>
      <c r="F125" s="313"/>
      <c r="G125" s="306"/>
      <c r="H125" s="351"/>
      <c r="I125" s="8"/>
      <c r="J125" s="12"/>
      <c r="K125" s="171">
        <f>J123/K123</f>
        <v>3679.3882790370576</v>
      </c>
      <c r="L125" s="72"/>
      <c r="M125" s="72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x14ac:dyDescent="0.25">
      <c r="B126" s="252" t="s">
        <v>216</v>
      </c>
      <c r="C126" s="252"/>
      <c r="D126" s="252"/>
      <c r="E126" s="252"/>
      <c r="F126" s="252"/>
      <c r="G126" s="343" t="s">
        <v>212</v>
      </c>
      <c r="H126" s="344"/>
      <c r="I126" s="366"/>
      <c r="J126" s="367"/>
      <c r="K126" s="282"/>
      <c r="L126" s="282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x14ac:dyDescent="0.25">
      <c r="B127" s="283" t="s">
        <v>191</v>
      </c>
      <c r="C127" s="284"/>
      <c r="D127" s="284"/>
      <c r="E127" s="284"/>
      <c r="F127" s="285"/>
      <c r="G127" s="59">
        <v>0.03</v>
      </c>
      <c r="H127" s="60">
        <f>$K$125*G127</f>
        <v>110.38164837111172</v>
      </c>
      <c r="I127" s="72"/>
      <c r="J127" s="72"/>
      <c r="K127" s="72"/>
      <c r="L127" s="72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x14ac:dyDescent="0.25">
      <c r="B128" s="283" t="s">
        <v>192</v>
      </c>
      <c r="C128" s="284"/>
      <c r="D128" s="284"/>
      <c r="E128" s="284"/>
      <c r="F128" s="285"/>
      <c r="G128" s="59">
        <v>6.4999999999999997E-3</v>
      </c>
      <c r="H128" s="60">
        <f>$K$125*G128</f>
        <v>23.916023813740875</v>
      </c>
      <c r="I128" s="72"/>
      <c r="J128" s="72"/>
      <c r="K128" s="72"/>
      <c r="L128" s="72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x14ac:dyDescent="0.25">
      <c r="B129" s="252" t="s">
        <v>217</v>
      </c>
      <c r="C129" s="252"/>
      <c r="D129" s="252"/>
      <c r="E129" s="252"/>
      <c r="F129" s="252"/>
      <c r="G129" s="61"/>
      <c r="H129" s="60">
        <f>$K$125*G129</f>
        <v>0</v>
      </c>
      <c r="I129" s="72"/>
      <c r="J129" s="72"/>
      <c r="K129" s="72"/>
      <c r="L129" s="7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x14ac:dyDescent="0.25">
      <c r="B130" s="252" t="s">
        <v>218</v>
      </c>
      <c r="C130" s="252"/>
      <c r="D130" s="252"/>
      <c r="E130" s="252"/>
      <c r="F130" s="252"/>
      <c r="G130" s="61"/>
      <c r="H130" s="60">
        <f>$K$125*G130</f>
        <v>0</v>
      </c>
      <c r="I130" s="72"/>
      <c r="J130" s="72"/>
      <c r="K130" s="72"/>
      <c r="L130" s="7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x14ac:dyDescent="0.25">
      <c r="B131" s="283" t="s">
        <v>193</v>
      </c>
      <c r="C131" s="284"/>
      <c r="D131" s="284"/>
      <c r="E131" s="284"/>
      <c r="F131" s="285"/>
      <c r="G131" s="59">
        <v>0.05</v>
      </c>
      <c r="H131" s="60">
        <f>$K$125*G131</f>
        <v>183.96941395185289</v>
      </c>
      <c r="I131" s="72"/>
      <c r="J131" s="72"/>
      <c r="K131" s="72"/>
      <c r="L131" s="7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x14ac:dyDescent="0.25">
      <c r="B132" s="290" t="s">
        <v>194</v>
      </c>
      <c r="C132" s="290"/>
      <c r="D132" s="290"/>
      <c r="E132" s="290"/>
      <c r="F132" s="290"/>
      <c r="G132" s="62">
        <f>SUM(G127:G131)</f>
        <v>8.6499999999999994E-2</v>
      </c>
      <c r="H132" s="63">
        <f>SUM(H127:H131)</f>
        <v>318.26708613670547</v>
      </c>
      <c r="I132" s="72"/>
      <c r="J132" s="72"/>
      <c r="K132" s="72"/>
      <c r="L132" s="7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ht="15.75" customHeight="1" x14ac:dyDescent="0.25">
      <c r="B133" s="291" t="s">
        <v>195</v>
      </c>
      <c r="C133" s="292"/>
      <c r="D133" s="292"/>
      <c r="E133" s="292"/>
      <c r="F133" s="293"/>
      <c r="G133" s="61"/>
      <c r="H133" s="160">
        <f>H122+H123+H132</f>
        <v>769.32664016229387</v>
      </c>
      <c r="I133" s="72"/>
      <c r="J133" s="72"/>
      <c r="K133" s="72"/>
      <c r="L133" s="7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x14ac:dyDescent="0.25">
      <c r="B134" s="69"/>
      <c r="C134" s="70"/>
      <c r="D134" s="70"/>
      <c r="E134" s="70"/>
      <c r="F134" s="71"/>
      <c r="G134" s="154"/>
      <c r="H134" s="153"/>
      <c r="I134" s="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pans="1:256" x14ac:dyDescent="0.25">
      <c r="A135" s="73" t="s">
        <v>196</v>
      </c>
      <c r="C135" s="343"/>
      <c r="D135" s="371"/>
      <c r="E135" s="371"/>
      <c r="F135" s="344"/>
      <c r="G135" s="154"/>
      <c r="H135" s="28"/>
      <c r="I135" s="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x14ac:dyDescent="0.25">
      <c r="B136" s="73"/>
      <c r="C136" s="73"/>
      <c r="D136" s="73"/>
      <c r="E136" s="73"/>
      <c r="F136" s="73"/>
      <c r="G136" s="8"/>
      <c r="H136" s="12"/>
      <c r="I136" s="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x14ac:dyDescent="0.25">
      <c r="A137" s="64" t="s">
        <v>4</v>
      </c>
      <c r="B137" s="288" t="s">
        <v>177</v>
      </c>
      <c r="C137" s="289"/>
      <c r="D137" s="289"/>
      <c r="E137" s="289"/>
      <c r="F137" s="289"/>
      <c r="G137" s="289"/>
      <c r="H137" s="161" t="s">
        <v>27</v>
      </c>
      <c r="I137" s="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x14ac:dyDescent="0.25">
      <c r="A138" s="4" t="s">
        <v>6</v>
      </c>
      <c r="B138" s="252" t="s">
        <v>178</v>
      </c>
      <c r="C138" s="252"/>
      <c r="D138" s="252"/>
      <c r="E138" s="252"/>
      <c r="F138" s="252"/>
      <c r="G138" s="155"/>
      <c r="H138" s="20">
        <f>H114</f>
        <v>1302.1789090909092</v>
      </c>
      <c r="I138" s="58"/>
      <c r="J138" s="58"/>
      <c r="K138" s="58"/>
      <c r="L138" s="58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x14ac:dyDescent="0.25">
      <c r="A139" s="4" t="s">
        <v>10</v>
      </c>
      <c r="B139" s="252" t="s">
        <v>179</v>
      </c>
      <c r="C139" s="252"/>
      <c r="D139" s="252"/>
      <c r="E139" s="252"/>
      <c r="F139" s="252"/>
      <c r="G139" s="8"/>
      <c r="H139" s="20">
        <f>H115</f>
        <v>392.07504545454549</v>
      </c>
      <c r="I139" s="1"/>
      <c r="J139" s="58"/>
      <c r="L139" s="58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x14ac:dyDescent="0.25">
      <c r="A140" s="4" t="s">
        <v>12</v>
      </c>
      <c r="B140" s="32" t="s">
        <v>180</v>
      </c>
      <c r="C140" s="33"/>
      <c r="D140" s="33"/>
      <c r="E140" s="33"/>
      <c r="F140" s="34"/>
      <c r="G140" s="8"/>
      <c r="H140" s="20">
        <f>H116</f>
        <v>208.33333333333331</v>
      </c>
      <c r="I140" s="1"/>
      <c r="J140" s="58"/>
      <c r="L140" s="58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x14ac:dyDescent="0.25">
      <c r="B141" s="252" t="s">
        <v>181</v>
      </c>
      <c r="C141" s="252"/>
      <c r="D141" s="252"/>
      <c r="E141" s="252"/>
      <c r="F141" s="252"/>
      <c r="G141" s="8"/>
      <c r="H141" s="20">
        <f>H117</f>
        <v>1007.4743509959756</v>
      </c>
      <c r="I141" s="1"/>
      <c r="J141" s="58"/>
      <c r="L141" s="58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x14ac:dyDescent="0.25">
      <c r="A142" s="4" t="s">
        <v>39</v>
      </c>
      <c r="B142" s="290" t="s">
        <v>182</v>
      </c>
      <c r="C142" s="290"/>
      <c r="D142" s="290"/>
      <c r="E142" s="290"/>
      <c r="F142" s="290"/>
      <c r="G142" s="8"/>
      <c r="H142" s="12"/>
      <c r="I142" s="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x14ac:dyDescent="0.25">
      <c r="B143" s="252" t="s">
        <v>197</v>
      </c>
      <c r="C143" s="252"/>
      <c r="D143" s="252"/>
      <c r="E143" s="252"/>
      <c r="F143" s="252"/>
      <c r="G143" s="8"/>
      <c r="H143" s="20">
        <f>H133</f>
        <v>769.32664016229387</v>
      </c>
      <c r="I143" s="1"/>
      <c r="J143" s="58"/>
      <c r="L143" s="58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:256" s="218" customFormat="1" ht="25.5" customHeight="1" x14ac:dyDescent="0.3">
      <c r="A144" s="212"/>
      <c r="B144" s="287" t="s">
        <v>225</v>
      </c>
      <c r="C144" s="287"/>
      <c r="D144" s="287"/>
      <c r="E144" s="287"/>
      <c r="F144" s="287"/>
      <c r="G144" s="213"/>
      <c r="H144" s="224">
        <f>SUM(H138:H143)</f>
        <v>3679.3882790370571</v>
      </c>
      <c r="I144" s="215"/>
      <c r="J144" s="219"/>
      <c r="K144" s="215"/>
      <c r="L144" s="219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7"/>
      <c r="BM144" s="217"/>
      <c r="BN144" s="217"/>
      <c r="BO144" s="217"/>
      <c r="BP144" s="217"/>
      <c r="BQ144" s="217"/>
      <c r="BR144" s="217"/>
      <c r="BS144" s="217"/>
      <c r="BT144" s="217"/>
      <c r="BU144" s="217"/>
      <c r="BV144" s="217"/>
      <c r="BW144" s="217"/>
      <c r="BX144" s="217"/>
      <c r="BY144" s="217"/>
      <c r="BZ144" s="217"/>
      <c r="CA144" s="217"/>
      <c r="CB144" s="217"/>
      <c r="CC144" s="217"/>
      <c r="CD144" s="217"/>
      <c r="CE144" s="217"/>
      <c r="CF144" s="217"/>
      <c r="CG144" s="217"/>
      <c r="CH144" s="217"/>
      <c r="CI144" s="217"/>
      <c r="CJ144" s="217"/>
      <c r="CK144" s="217"/>
      <c r="CL144" s="217"/>
      <c r="CM144" s="217"/>
      <c r="CN144" s="217"/>
      <c r="CO144" s="217"/>
      <c r="CP144" s="217"/>
      <c r="CQ144" s="217"/>
      <c r="CR144" s="217"/>
      <c r="CS144" s="217"/>
      <c r="CT144" s="217"/>
      <c r="CU144" s="217"/>
      <c r="CV144" s="217"/>
      <c r="CW144" s="217"/>
      <c r="CX144" s="217"/>
      <c r="CY144" s="217"/>
      <c r="CZ144" s="217"/>
      <c r="DA144" s="217"/>
      <c r="DB144" s="217"/>
      <c r="DC144" s="217"/>
      <c r="DD144" s="217"/>
      <c r="DE144" s="217"/>
      <c r="DF144" s="217"/>
      <c r="DG144" s="217"/>
      <c r="DH144" s="217"/>
      <c r="DI144" s="217"/>
      <c r="DJ144" s="217"/>
      <c r="DK144" s="217"/>
      <c r="DL144" s="217"/>
      <c r="DM144" s="217"/>
      <c r="DN144" s="217"/>
      <c r="DO144" s="217"/>
      <c r="DP144" s="217"/>
      <c r="DQ144" s="217"/>
      <c r="DR144" s="217"/>
      <c r="DS144" s="217"/>
      <c r="DT144" s="217"/>
      <c r="DU144" s="217"/>
      <c r="DV144" s="217"/>
      <c r="DW144" s="217"/>
      <c r="DX144" s="217"/>
      <c r="DY144" s="217"/>
      <c r="DZ144" s="217"/>
      <c r="EA144" s="217"/>
      <c r="EB144" s="217"/>
      <c r="EC144" s="217"/>
      <c r="ED144" s="217"/>
      <c r="EE144" s="217"/>
      <c r="EF144" s="217"/>
      <c r="EG144" s="217"/>
      <c r="EH144" s="217"/>
      <c r="EI144" s="217"/>
      <c r="EJ144" s="217"/>
      <c r="EK144" s="217"/>
      <c r="EL144" s="217"/>
      <c r="EM144" s="217"/>
      <c r="EN144" s="217"/>
      <c r="EO144" s="217"/>
      <c r="EP144" s="217"/>
      <c r="EQ144" s="217"/>
      <c r="ER144" s="217"/>
      <c r="ES144" s="217"/>
      <c r="ET144" s="217"/>
      <c r="EU144" s="217"/>
      <c r="EV144" s="217"/>
      <c r="EW144" s="217"/>
      <c r="EX144" s="217"/>
      <c r="EY144" s="217"/>
      <c r="EZ144" s="217"/>
      <c r="FA144" s="217"/>
      <c r="FB144" s="217"/>
      <c r="FC144" s="217"/>
      <c r="FD144" s="217"/>
      <c r="FE144" s="217"/>
      <c r="FF144" s="217"/>
      <c r="FG144" s="217"/>
      <c r="FH144" s="217"/>
      <c r="FI144" s="217"/>
      <c r="FJ144" s="217"/>
      <c r="FK144" s="217"/>
      <c r="FL144" s="217"/>
      <c r="FM144" s="217"/>
      <c r="FN144" s="217"/>
      <c r="FO144" s="217"/>
      <c r="FP144" s="217"/>
      <c r="FQ144" s="217"/>
      <c r="FR144" s="217"/>
      <c r="FS144" s="217"/>
      <c r="FT144" s="217"/>
      <c r="FU144" s="217"/>
      <c r="FV144" s="217"/>
      <c r="FW144" s="217"/>
      <c r="FX144" s="217"/>
      <c r="FY144" s="217"/>
      <c r="FZ144" s="217"/>
      <c r="GA144" s="217"/>
      <c r="GB144" s="217"/>
      <c r="GC144" s="217"/>
      <c r="GD144" s="217"/>
      <c r="GE144" s="217"/>
      <c r="GF144" s="217"/>
      <c r="GG144" s="217"/>
      <c r="GH144" s="217"/>
      <c r="GI144" s="217"/>
      <c r="GJ144" s="217"/>
      <c r="GK144" s="217"/>
      <c r="GL144" s="217"/>
      <c r="GM144" s="217"/>
      <c r="GN144" s="217"/>
      <c r="GO144" s="217"/>
      <c r="GP144" s="217"/>
      <c r="GQ144" s="217"/>
      <c r="GR144" s="217"/>
      <c r="GS144" s="217"/>
      <c r="GT144" s="217"/>
      <c r="GU144" s="217"/>
      <c r="GV144" s="217"/>
      <c r="GW144" s="217"/>
      <c r="GX144" s="217"/>
      <c r="GY144" s="217"/>
      <c r="GZ144" s="217"/>
      <c r="HA144" s="217"/>
      <c r="HB144" s="217"/>
      <c r="HC144" s="217"/>
      <c r="HD144" s="217"/>
      <c r="HE144" s="217"/>
      <c r="HF144" s="217"/>
      <c r="HG144" s="217"/>
      <c r="HH144" s="217"/>
      <c r="HI144" s="217"/>
      <c r="HJ144" s="217"/>
      <c r="HK144" s="217"/>
      <c r="HL144" s="217"/>
      <c r="HM144" s="217"/>
      <c r="HN144" s="217"/>
      <c r="HO144" s="217"/>
      <c r="HP144" s="217"/>
      <c r="HQ144" s="217"/>
      <c r="HR144" s="217"/>
      <c r="HS144" s="217"/>
      <c r="HT144" s="217"/>
      <c r="HU144" s="217"/>
      <c r="HV144" s="217"/>
      <c r="HW144" s="217"/>
      <c r="HX144" s="217"/>
      <c r="HY144" s="217"/>
      <c r="HZ144" s="217"/>
      <c r="IA144" s="217"/>
      <c r="IB144" s="217"/>
      <c r="IC144" s="217"/>
      <c r="ID144" s="217"/>
      <c r="IE144" s="217"/>
      <c r="IF144" s="217"/>
      <c r="IG144" s="217"/>
      <c r="IH144" s="217"/>
      <c r="II144" s="217"/>
      <c r="IJ144" s="217"/>
      <c r="IK144" s="217"/>
      <c r="IL144" s="217"/>
      <c r="IM144" s="217"/>
      <c r="IN144" s="217"/>
      <c r="IO144" s="217"/>
      <c r="IP144" s="217"/>
      <c r="IQ144" s="217"/>
      <c r="IR144" s="217"/>
      <c r="IS144" s="217"/>
      <c r="IT144" s="217"/>
      <c r="IU144" s="217"/>
      <c r="IV144" s="217"/>
    </row>
    <row r="145" spans="1:26" x14ac:dyDescent="0.25">
      <c r="A145" s="66"/>
      <c r="B145" s="1"/>
      <c r="C145" s="1"/>
      <c r="D145" s="1"/>
      <c r="E145" s="1"/>
      <c r="F145" s="1"/>
      <c r="G145" s="1"/>
      <c r="H145" s="1"/>
      <c r="I145" s="1"/>
      <c r="U145" s="1"/>
      <c r="V145" s="1"/>
      <c r="W145" s="1"/>
      <c r="X145" s="1"/>
      <c r="Y145" s="1"/>
      <c r="Z145" s="2"/>
    </row>
    <row r="146" spans="1:26" x14ac:dyDescent="0.25">
      <c r="A146" s="66"/>
      <c r="B146" s="1"/>
      <c r="C146" s="1"/>
      <c r="D146" s="1"/>
      <c r="E146" s="1"/>
      <c r="F146" s="1"/>
      <c r="G146" s="1"/>
      <c r="H146" s="1"/>
      <c r="I146" s="1"/>
    </row>
    <row r="147" spans="1:26" x14ac:dyDescent="0.25">
      <c r="A147" s="66"/>
      <c r="B147" s="1"/>
      <c r="C147" s="1"/>
      <c r="D147" s="1"/>
      <c r="E147" s="1"/>
      <c r="F147" s="1"/>
      <c r="G147" s="1"/>
      <c r="H147" s="1"/>
      <c r="I147" s="1"/>
    </row>
    <row r="148" spans="1:26" x14ac:dyDescent="0.25">
      <c r="A148" s="66"/>
      <c r="B148" s="1"/>
      <c r="C148" s="1"/>
      <c r="D148" s="1"/>
      <c r="E148" s="1"/>
      <c r="F148" s="1"/>
      <c r="G148" s="1"/>
      <c r="H148" s="1"/>
      <c r="I148" s="1"/>
    </row>
    <row r="149" spans="1:26" x14ac:dyDescent="0.25">
      <c r="A149" s="66"/>
      <c r="B149" s="1"/>
      <c r="C149" s="1"/>
      <c r="D149" s="1"/>
      <c r="E149" s="1"/>
      <c r="F149" s="1"/>
      <c r="G149" s="1"/>
      <c r="H149" s="1"/>
      <c r="I149" s="1"/>
    </row>
    <row r="150" spans="1:26" x14ac:dyDescent="0.25">
      <c r="A150" s="66"/>
      <c r="B150" s="1"/>
      <c r="C150" s="1"/>
      <c r="D150" s="1"/>
      <c r="E150" s="1"/>
      <c r="F150" s="1"/>
      <c r="G150" s="1"/>
      <c r="H150" s="1"/>
      <c r="I150" s="1"/>
    </row>
    <row r="151" spans="1:26" x14ac:dyDescent="0.25">
      <c r="A151" s="66"/>
      <c r="B151" s="1"/>
      <c r="C151" s="1"/>
      <c r="D151" s="1"/>
      <c r="E151" s="1"/>
      <c r="F151" s="1"/>
      <c r="G151" s="1"/>
      <c r="H151" s="1"/>
      <c r="I151" s="1"/>
    </row>
    <row r="152" spans="1:26" x14ac:dyDescent="0.25">
      <c r="A152" s="66"/>
      <c r="B152" s="1"/>
      <c r="C152" s="1"/>
      <c r="D152" s="1"/>
      <c r="E152" s="1"/>
      <c r="F152" s="1"/>
      <c r="G152" s="1"/>
      <c r="H152" s="1"/>
      <c r="I152" s="1"/>
    </row>
    <row r="153" spans="1:26" x14ac:dyDescent="0.25">
      <c r="A153" s="66"/>
      <c r="B153" s="1"/>
      <c r="C153" s="1"/>
      <c r="D153" s="1"/>
      <c r="E153" s="1"/>
      <c r="F153" s="1"/>
      <c r="G153" s="1"/>
      <c r="H153" s="1"/>
      <c r="I153" s="1"/>
    </row>
    <row r="154" spans="1:26" x14ac:dyDescent="0.25">
      <c r="A154" s="66"/>
      <c r="B154" s="1"/>
      <c r="C154" s="1"/>
      <c r="D154" s="1"/>
      <c r="E154" s="1"/>
      <c r="F154" s="1"/>
      <c r="G154" s="1"/>
      <c r="H154" s="1"/>
      <c r="I154" s="1"/>
    </row>
    <row r="155" spans="1:26" x14ac:dyDescent="0.25">
      <c r="A155" s="66"/>
      <c r="B155" s="1"/>
      <c r="C155" s="1"/>
      <c r="D155" s="1"/>
      <c r="E155" s="1"/>
      <c r="F155" s="1"/>
      <c r="G155" s="1"/>
      <c r="H155" s="1"/>
      <c r="I155" s="1"/>
    </row>
    <row r="156" spans="1:26" x14ac:dyDescent="0.25">
      <c r="A156" s="66"/>
      <c r="B156" s="1"/>
      <c r="C156" s="1"/>
      <c r="D156" s="1"/>
      <c r="E156" s="1"/>
      <c r="F156" s="1"/>
      <c r="G156" s="1"/>
      <c r="H156" s="1"/>
      <c r="I156" s="1"/>
    </row>
    <row r="157" spans="1:26" x14ac:dyDescent="0.25">
      <c r="A157" s="66"/>
      <c r="B157" s="1"/>
      <c r="C157" s="1"/>
      <c r="D157" s="1"/>
      <c r="E157" s="1"/>
      <c r="F157" s="1"/>
      <c r="G157" s="1"/>
      <c r="H157" s="1"/>
      <c r="I157" s="1"/>
    </row>
    <row r="158" spans="1:26" x14ac:dyDescent="0.25">
      <c r="A158" s="66"/>
      <c r="B158" s="1"/>
      <c r="C158" s="1"/>
      <c r="D158" s="1"/>
      <c r="E158" s="1"/>
      <c r="F158" s="1"/>
      <c r="G158" s="1"/>
      <c r="H158" s="1"/>
      <c r="I158" s="1"/>
    </row>
    <row r="159" spans="1:26" x14ac:dyDescent="0.25">
      <c r="A159" s="66"/>
      <c r="B159" s="1"/>
      <c r="C159" s="1"/>
      <c r="D159" s="1"/>
      <c r="E159" s="1"/>
      <c r="F159" s="1"/>
      <c r="G159" s="1"/>
      <c r="H159" s="1"/>
      <c r="I159" s="1"/>
    </row>
    <row r="160" spans="1:26" x14ac:dyDescent="0.25">
      <c r="A160" s="66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66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66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66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66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66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66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66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66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66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66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66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66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66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66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66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66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66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66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66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66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66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66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66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66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66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66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66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66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66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66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66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66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66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66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66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66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66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66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66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66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66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66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66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66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66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66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66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66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66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66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66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66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66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66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66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66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66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66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66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66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66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66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66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66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66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66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66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66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66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66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66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66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66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66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66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66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66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66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66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66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66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66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66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66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66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66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66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66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66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66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66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66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66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66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66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66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66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66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66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66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66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66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66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66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66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66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66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66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66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66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66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66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66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66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66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66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66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66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66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66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66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66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66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66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66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66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66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66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66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66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66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66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66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66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66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66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66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66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66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66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66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66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66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66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66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66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66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66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66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66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66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66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66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66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66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66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66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66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66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66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66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66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66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66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66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66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66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66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66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66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66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66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66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66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66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66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66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66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66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66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66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66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66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66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66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66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66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66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66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66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66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66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66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66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66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66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66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66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66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66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66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66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66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66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66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66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66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66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66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66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66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66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66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66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66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66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66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66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66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66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66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66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66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66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66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66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66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66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66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66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66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66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66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66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66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66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66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66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66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66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66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66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66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66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66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66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66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66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66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66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66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66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66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66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66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66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66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66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66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66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66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66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66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66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66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66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66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66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66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66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66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66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66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66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66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66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66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66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66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66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66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66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66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66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66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66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66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66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66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66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66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66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66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66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66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66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66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66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66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66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66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66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66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66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66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66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66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66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66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66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66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66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66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66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66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66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66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66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66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66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66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66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66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66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66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66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66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66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66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66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66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66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66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66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66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66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66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66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66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66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66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66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66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66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66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66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66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66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66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66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66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66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66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66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66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66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66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66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66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66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66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66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66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66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66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66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66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66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66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66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66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66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66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66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66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66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66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66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66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66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66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66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66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66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66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66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66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66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66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66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66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66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66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66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66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66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66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66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66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66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66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66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66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66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66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66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66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66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66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66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66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66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66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66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66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66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66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66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66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66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66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66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66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66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66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66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66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66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66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66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66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66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66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66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66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66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66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66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66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66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66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66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66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66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66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66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66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66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66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66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66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66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66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66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66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66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66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66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66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66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66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66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66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66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66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66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66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66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66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66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66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66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66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66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66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66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66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66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66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66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66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66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66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66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66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66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66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66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66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66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66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66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66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66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66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66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66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66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66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66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66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66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66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66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66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66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66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66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66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66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66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66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66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66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66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66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66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66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66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66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66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66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66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66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66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66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66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66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66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66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66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66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66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66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66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66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66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66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66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66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66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66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66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66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66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66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66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66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66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66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66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66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66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66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66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66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66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66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66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66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66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66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66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66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66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66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66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66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66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66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66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66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66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66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66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66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66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66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66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66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66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66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66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66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66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66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66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66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66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66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66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66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66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66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66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66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66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66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66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66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66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66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66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66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66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66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66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66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66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66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66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66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66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66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66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66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66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66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66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66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66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66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66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66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66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66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66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66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66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66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66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66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66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66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66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66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66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66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66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66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66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66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66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66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66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66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66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66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66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66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66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66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66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66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66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66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66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66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66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66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66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66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66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66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66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66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66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66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66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66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66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66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66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66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66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66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66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66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66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66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66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66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66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66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66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66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66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66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66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66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66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66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66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66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66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66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66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66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66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66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66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66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66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66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66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66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66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66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66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66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66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66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66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66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66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66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66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66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66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66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66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66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66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66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66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66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66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66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66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66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66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66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66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66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66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66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66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66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66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66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66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66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66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66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66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66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66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66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66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66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66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66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66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66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66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66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66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66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66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66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66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66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66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66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66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66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66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66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66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66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66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66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66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66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66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66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66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66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66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66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66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66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66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66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66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66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66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66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66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66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66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66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66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66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66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66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66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66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66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66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66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66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66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66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66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66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66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66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66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66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66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66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66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66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66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66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66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66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66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66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66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66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66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66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66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66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66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66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66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66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66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66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66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66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66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66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66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66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66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66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66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66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66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66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66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66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66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66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66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66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66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66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66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66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66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66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66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66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66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66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66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66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66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66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66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66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66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66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66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66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66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66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66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66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66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66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66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66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66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66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66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66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66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66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66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66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66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66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66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66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66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66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66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66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66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66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66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66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66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66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66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66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66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66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66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66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66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66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66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66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66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66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66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66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66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66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66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66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66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66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66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66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66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66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66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66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66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66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66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66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66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66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66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66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66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66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66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66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66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66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66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66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66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66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66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66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66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66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66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66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66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66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66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66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66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66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66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66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66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66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66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66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66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66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66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66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66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66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66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66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66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66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66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66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66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66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66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66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66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66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66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66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66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66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66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66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66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66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66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66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66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66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66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66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66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66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66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66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66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66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66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66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66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66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66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66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66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66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66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66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66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66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66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66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66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66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66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66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66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66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66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66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66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66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66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66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66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66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66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66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66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66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66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66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66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66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66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66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66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66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66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66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66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66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66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66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66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66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66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66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66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66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66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66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66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66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66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66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66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66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66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66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66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66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66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66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66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66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66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66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66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66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66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66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66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66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66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66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66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66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66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66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66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66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66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66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66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66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66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66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66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66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66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66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66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66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66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66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66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66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66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66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66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66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66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66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66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66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66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66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66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66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66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66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66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66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66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66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66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66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66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66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66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66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66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66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66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66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66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66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66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66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66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66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66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66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66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66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66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66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66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66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66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66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66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66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66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66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66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66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66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66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66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66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66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66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66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66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66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66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66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66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66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66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66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66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66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66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66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66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66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66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66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66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66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66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66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66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66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66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66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66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66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66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66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66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66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66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66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66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66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66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66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66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66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66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66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66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66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66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66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66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66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66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66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66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66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66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66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66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66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66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66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66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66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66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66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66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66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66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66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66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66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66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66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66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66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66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66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66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66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66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66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66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66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66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66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66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66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66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66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66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66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66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66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66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66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66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66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66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66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66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66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66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66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66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66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66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66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66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66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66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66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66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66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66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66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66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66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66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66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66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66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66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66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66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66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66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66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66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66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66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66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66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66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66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66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66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66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66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66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66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66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66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66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66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66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66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66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66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66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66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66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66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66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66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66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66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66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66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66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66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66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66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66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66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66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66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66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66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66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66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66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66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66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66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66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66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66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66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66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66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66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66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66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66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66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66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66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66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66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66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66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66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66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66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66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66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66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66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66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66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66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66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66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66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66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66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66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66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66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66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66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66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66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66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66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66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66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66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66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66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66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66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66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66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66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66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66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66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66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66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66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66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66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66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66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66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66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66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66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66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66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66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66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66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66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66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66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66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66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66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66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66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66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66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66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66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66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66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66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66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66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66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66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66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66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66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66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66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66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66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66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66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66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A1586" s="66"/>
      <c r="B1586" s="1"/>
      <c r="C1586" s="1"/>
      <c r="D1586" s="1"/>
      <c r="E1586" s="1"/>
      <c r="F1586" s="1"/>
      <c r="G1586" s="1"/>
      <c r="H1586" s="1"/>
      <c r="I1586" s="1"/>
    </row>
    <row r="1587" spans="1:9" x14ac:dyDescent="0.25">
      <c r="A1587" s="66"/>
      <c r="B1587" s="1"/>
      <c r="C1587" s="1"/>
      <c r="D1587" s="1"/>
      <c r="E1587" s="1"/>
      <c r="F1587" s="1"/>
      <c r="G1587" s="1"/>
      <c r="H1587" s="1"/>
      <c r="I1587" s="1"/>
    </row>
    <row r="1588" spans="1:9" x14ac:dyDescent="0.25">
      <c r="A1588" s="66"/>
      <c r="B1588" s="1"/>
      <c r="C1588" s="1"/>
      <c r="D1588" s="1"/>
      <c r="E1588" s="1"/>
      <c r="F1588" s="1"/>
      <c r="G1588" s="1"/>
      <c r="H1588" s="1"/>
      <c r="I1588" s="1"/>
    </row>
    <row r="1589" spans="1:9" x14ac:dyDescent="0.25">
      <c r="A1589" s="66"/>
      <c r="B1589" s="1"/>
      <c r="C1589" s="1"/>
      <c r="D1589" s="1"/>
      <c r="E1589" s="1"/>
      <c r="F1589" s="1"/>
      <c r="G1589" s="1"/>
      <c r="H1589" s="1"/>
      <c r="I1589" s="1"/>
    </row>
    <row r="1590" spans="1:9" x14ac:dyDescent="0.25">
      <c r="A1590" s="66"/>
      <c r="B1590" s="1"/>
      <c r="C1590" s="1"/>
      <c r="D1590" s="1"/>
      <c r="E1590" s="1"/>
      <c r="F1590" s="1"/>
      <c r="G1590" s="1"/>
      <c r="H1590" s="1"/>
      <c r="I1590" s="1"/>
    </row>
    <row r="1591" spans="1:9" x14ac:dyDescent="0.25">
      <c r="A1591" s="66"/>
      <c r="B1591" s="1"/>
      <c r="C1591" s="1"/>
      <c r="D1591" s="1"/>
      <c r="E1591" s="1"/>
      <c r="F1591" s="1"/>
      <c r="G1591" s="1"/>
      <c r="H1591" s="1"/>
      <c r="I1591" s="1"/>
    </row>
    <row r="1592" spans="1:9" x14ac:dyDescent="0.25">
      <c r="A1592" s="66"/>
      <c r="B1592" s="1"/>
      <c r="C1592" s="1"/>
      <c r="D1592" s="1"/>
      <c r="E1592" s="1"/>
      <c r="F1592" s="1"/>
      <c r="G1592" s="1"/>
      <c r="H1592" s="1"/>
      <c r="I1592" s="1"/>
    </row>
    <row r="1593" spans="1:9" x14ac:dyDescent="0.25">
      <c r="A1593" s="66"/>
      <c r="B1593" s="1"/>
      <c r="C1593" s="1"/>
      <c r="D1593" s="1"/>
      <c r="E1593" s="1"/>
      <c r="F1593" s="1"/>
      <c r="G1593" s="1"/>
      <c r="H1593" s="1"/>
      <c r="I1593" s="1"/>
    </row>
    <row r="1594" spans="1:9" x14ac:dyDescent="0.25">
      <c r="A1594" s="66"/>
      <c r="B1594" s="1"/>
      <c r="C1594" s="1"/>
      <c r="D1594" s="1"/>
      <c r="E1594" s="1"/>
      <c r="F1594" s="1"/>
      <c r="G1594" s="1"/>
      <c r="H1594" s="1"/>
      <c r="I1594" s="1"/>
    </row>
    <row r="1595" spans="1:9" x14ac:dyDescent="0.25">
      <c r="A1595" s="66"/>
      <c r="B1595" s="1"/>
      <c r="C1595" s="1"/>
      <c r="D1595" s="1"/>
      <c r="E1595" s="1"/>
      <c r="F1595" s="1"/>
      <c r="G1595" s="1"/>
      <c r="H1595" s="1"/>
      <c r="I1595" s="1"/>
    </row>
    <row r="1596" spans="1:9" x14ac:dyDescent="0.25">
      <c r="A1596" s="66"/>
      <c r="B1596" s="1"/>
      <c r="C1596" s="1"/>
      <c r="D1596" s="1"/>
      <c r="E1596" s="1"/>
      <c r="F1596" s="1"/>
      <c r="G1596" s="1"/>
      <c r="H1596" s="1"/>
      <c r="I1596" s="1"/>
    </row>
    <row r="1597" spans="1:9" x14ac:dyDescent="0.25">
      <c r="A1597" s="66"/>
      <c r="B1597" s="1"/>
      <c r="C1597" s="1"/>
      <c r="D1597" s="1"/>
      <c r="E1597" s="1"/>
      <c r="F1597" s="1"/>
      <c r="G1597" s="1"/>
      <c r="H1597" s="1"/>
      <c r="I1597" s="1"/>
    </row>
    <row r="1598" spans="1:9" x14ac:dyDescent="0.25">
      <c r="A1598" s="66"/>
      <c r="B1598" s="1"/>
      <c r="C1598" s="1"/>
      <c r="D1598" s="1"/>
      <c r="E1598" s="1"/>
      <c r="F1598" s="1"/>
      <c r="G1598" s="1"/>
      <c r="H1598" s="1"/>
      <c r="I1598" s="1"/>
    </row>
    <row r="1599" spans="1:9" x14ac:dyDescent="0.25">
      <c r="A1599" s="66"/>
      <c r="B1599" s="1"/>
      <c r="C1599" s="1"/>
      <c r="D1599" s="1"/>
      <c r="E1599" s="1"/>
      <c r="F1599" s="1"/>
      <c r="G1599" s="1"/>
      <c r="H1599" s="1"/>
      <c r="I1599" s="1"/>
    </row>
    <row r="1600" spans="1:9" x14ac:dyDescent="0.25">
      <c r="A1600" s="66"/>
      <c r="B1600" s="1"/>
      <c r="C1600" s="1"/>
      <c r="D1600" s="1"/>
      <c r="E1600" s="1"/>
      <c r="F1600" s="1"/>
      <c r="G1600" s="1"/>
      <c r="H1600" s="1"/>
      <c r="I1600" s="1"/>
    </row>
    <row r="1601" spans="1:9" x14ac:dyDescent="0.25">
      <c r="A1601" s="66"/>
      <c r="B1601" s="1"/>
      <c r="C1601" s="1"/>
      <c r="D1601" s="1"/>
      <c r="E1601" s="1"/>
      <c r="F1601" s="1"/>
      <c r="G1601" s="1"/>
      <c r="H1601" s="1"/>
      <c r="I1601" s="1"/>
    </row>
    <row r="1602" spans="1:9" x14ac:dyDescent="0.25">
      <c r="A1602" s="66"/>
      <c r="B1602" s="1"/>
      <c r="C1602" s="1"/>
      <c r="D1602" s="1"/>
      <c r="E1602" s="1"/>
      <c r="F1602" s="1"/>
      <c r="G1602" s="1"/>
      <c r="H1602" s="1"/>
      <c r="I1602" s="1"/>
    </row>
    <row r="1603" spans="1:9" x14ac:dyDescent="0.25">
      <c r="A1603" s="66"/>
      <c r="B1603" s="1"/>
      <c r="C1603" s="1"/>
      <c r="D1603" s="1"/>
      <c r="E1603" s="1"/>
      <c r="F1603" s="1"/>
      <c r="G1603" s="1"/>
      <c r="H1603" s="1"/>
      <c r="I1603" s="1"/>
    </row>
    <row r="1604" spans="1:9" x14ac:dyDescent="0.25">
      <c r="A1604" s="66"/>
      <c r="B1604" s="1"/>
      <c r="C1604" s="1"/>
      <c r="D1604" s="1"/>
      <c r="E1604" s="1"/>
      <c r="F1604" s="1"/>
      <c r="G1604" s="1"/>
      <c r="H1604" s="1"/>
      <c r="I1604" s="1"/>
    </row>
    <row r="1605" spans="1:9" x14ac:dyDescent="0.25">
      <c r="A1605" s="66"/>
      <c r="B1605" s="1"/>
      <c r="C1605" s="1"/>
      <c r="D1605" s="1"/>
      <c r="E1605" s="1"/>
      <c r="F1605" s="1"/>
      <c r="G1605" s="1"/>
      <c r="H1605" s="1"/>
      <c r="I1605" s="1"/>
    </row>
    <row r="1606" spans="1:9" x14ac:dyDescent="0.25">
      <c r="A1606" s="66"/>
      <c r="B1606" s="1"/>
      <c r="C1606" s="1"/>
      <c r="D1606" s="1"/>
      <c r="E1606" s="1"/>
      <c r="F1606" s="1"/>
      <c r="G1606" s="1"/>
      <c r="H1606" s="1"/>
      <c r="I1606" s="1"/>
    </row>
    <row r="1607" spans="1:9" x14ac:dyDescent="0.25">
      <c r="A1607" s="66"/>
      <c r="B1607" s="1"/>
      <c r="C1607" s="1"/>
      <c r="D1607" s="1"/>
      <c r="E1607" s="1"/>
      <c r="F1607" s="1"/>
      <c r="G1607" s="1"/>
      <c r="H1607" s="1"/>
      <c r="I1607" s="1"/>
    </row>
    <row r="1608" spans="1:9" x14ac:dyDescent="0.25">
      <c r="A1608" s="66"/>
      <c r="B1608" s="1"/>
      <c r="C1608" s="1"/>
      <c r="D1608" s="1"/>
      <c r="E1608" s="1"/>
      <c r="F1608" s="1"/>
      <c r="G1608" s="1"/>
      <c r="H1608" s="1"/>
      <c r="I1608" s="1"/>
    </row>
    <row r="1609" spans="1:9" x14ac:dyDescent="0.25">
      <c r="A1609" s="66"/>
      <c r="B1609" s="1"/>
      <c r="C1609" s="1"/>
      <c r="D1609" s="1"/>
      <c r="E1609" s="1"/>
      <c r="F1609" s="1"/>
      <c r="G1609" s="1"/>
      <c r="H1609" s="1"/>
      <c r="I1609" s="1"/>
    </row>
    <row r="1610" spans="1:9" x14ac:dyDescent="0.25">
      <c r="A1610" s="66"/>
      <c r="B1610" s="1"/>
      <c r="C1610" s="1"/>
      <c r="D1610" s="1"/>
      <c r="E1610" s="1"/>
      <c r="F1610" s="1"/>
      <c r="G1610" s="1"/>
      <c r="H1610" s="1"/>
      <c r="I1610" s="1"/>
    </row>
    <row r="1611" spans="1:9" x14ac:dyDescent="0.25">
      <c r="A1611" s="66"/>
      <c r="B1611" s="1"/>
      <c r="C1611" s="1"/>
      <c r="D1611" s="1"/>
      <c r="E1611" s="1"/>
      <c r="F1611" s="1"/>
      <c r="G1611" s="1"/>
      <c r="H1611" s="1"/>
      <c r="I1611" s="1"/>
    </row>
    <row r="1612" spans="1:9" x14ac:dyDescent="0.25">
      <c r="A1612" s="66"/>
      <c r="B1612" s="1"/>
      <c r="C1612" s="1"/>
      <c r="D1612" s="1"/>
      <c r="E1612" s="1"/>
      <c r="F1612" s="1"/>
      <c r="G1612" s="1"/>
      <c r="H1612" s="1"/>
      <c r="I1612" s="1"/>
    </row>
    <row r="1613" spans="1:9" x14ac:dyDescent="0.25">
      <c r="A1613" s="66"/>
      <c r="B1613" s="1"/>
      <c r="C1613" s="1"/>
      <c r="D1613" s="1"/>
      <c r="E1613" s="1"/>
      <c r="F1613" s="1"/>
      <c r="G1613" s="1"/>
      <c r="H1613" s="1"/>
      <c r="I1613" s="1"/>
    </row>
    <row r="1614" spans="1:9" x14ac:dyDescent="0.25">
      <c r="A1614" s="66"/>
      <c r="B1614" s="1"/>
      <c r="C1614" s="1"/>
      <c r="D1614" s="1"/>
      <c r="E1614" s="1"/>
      <c r="F1614" s="1"/>
      <c r="G1614" s="1"/>
      <c r="H1614" s="1"/>
      <c r="I1614" s="1"/>
    </row>
    <row r="1615" spans="1:9" x14ac:dyDescent="0.25">
      <c r="A1615" s="66"/>
      <c r="B1615" s="1"/>
      <c r="C1615" s="1"/>
      <c r="D1615" s="1"/>
      <c r="E1615" s="1"/>
      <c r="F1615" s="1"/>
      <c r="G1615" s="1"/>
      <c r="H1615" s="1"/>
      <c r="I1615" s="1"/>
    </row>
    <row r="1616" spans="1:9" x14ac:dyDescent="0.25">
      <c r="A1616" s="66"/>
      <c r="B1616" s="1"/>
      <c r="C1616" s="1"/>
      <c r="D1616" s="1"/>
      <c r="E1616" s="1"/>
      <c r="F1616" s="1"/>
      <c r="G1616" s="1"/>
      <c r="H1616" s="1"/>
      <c r="I1616" s="1"/>
    </row>
    <row r="1617" spans="1:9" x14ac:dyDescent="0.25">
      <c r="A1617" s="66"/>
      <c r="B1617" s="1"/>
      <c r="C1617" s="1"/>
      <c r="D1617" s="1"/>
      <c r="E1617" s="1"/>
      <c r="F1617" s="1"/>
      <c r="G1617" s="1"/>
      <c r="H1617" s="1"/>
      <c r="I1617" s="1"/>
    </row>
    <row r="1618" spans="1:9" x14ac:dyDescent="0.25">
      <c r="A1618" s="66"/>
      <c r="B1618" s="1"/>
      <c r="C1618" s="1"/>
      <c r="D1618" s="1"/>
      <c r="E1618" s="1"/>
      <c r="F1618" s="1"/>
      <c r="G1618" s="1"/>
      <c r="H1618" s="1"/>
      <c r="I1618" s="1"/>
    </row>
    <row r="1619" spans="1:9" x14ac:dyDescent="0.25">
      <c r="A1619" s="66"/>
      <c r="B1619" s="1"/>
      <c r="C1619" s="1"/>
      <c r="D1619" s="1"/>
      <c r="E1619" s="1"/>
      <c r="F1619" s="1"/>
      <c r="G1619" s="1"/>
      <c r="H1619" s="1"/>
      <c r="I1619" s="1"/>
    </row>
    <row r="1620" spans="1:9" x14ac:dyDescent="0.25">
      <c r="A1620" s="66"/>
      <c r="B1620" s="1"/>
      <c r="C1620" s="1"/>
      <c r="D1620" s="1"/>
      <c r="E1620" s="1"/>
      <c r="F1620" s="1"/>
      <c r="G1620" s="1"/>
      <c r="H1620" s="1"/>
      <c r="I1620" s="1"/>
    </row>
    <row r="1621" spans="1:9" x14ac:dyDescent="0.25">
      <c r="A1621" s="66"/>
      <c r="B1621" s="1"/>
      <c r="C1621" s="1"/>
      <c r="D1621" s="1"/>
      <c r="E1621" s="1"/>
      <c r="F1621" s="1"/>
      <c r="G1621" s="1"/>
      <c r="H1621" s="1"/>
      <c r="I1621" s="1"/>
    </row>
    <row r="1622" spans="1:9" x14ac:dyDescent="0.25">
      <c r="A1622" s="66"/>
      <c r="B1622" s="1"/>
      <c r="C1622" s="1"/>
      <c r="D1622" s="1"/>
      <c r="E1622" s="1"/>
      <c r="F1622" s="1"/>
      <c r="G1622" s="1"/>
      <c r="H1622" s="1"/>
      <c r="I1622" s="1"/>
    </row>
    <row r="1623" spans="1:9" x14ac:dyDescent="0.25">
      <c r="A1623" s="66"/>
      <c r="B1623" s="1"/>
      <c r="C1623" s="1"/>
      <c r="D1623" s="1"/>
      <c r="E1623" s="1"/>
      <c r="F1623" s="1"/>
      <c r="G1623" s="1"/>
      <c r="H1623" s="1"/>
      <c r="I1623" s="1"/>
    </row>
    <row r="1624" spans="1:9" x14ac:dyDescent="0.25">
      <c r="A1624" s="66"/>
      <c r="B1624" s="1"/>
      <c r="C1624" s="1"/>
      <c r="D1624" s="1"/>
      <c r="E1624" s="1"/>
      <c r="F1624" s="1"/>
      <c r="G1624" s="1"/>
      <c r="H1624" s="1"/>
      <c r="I1624" s="1"/>
    </row>
    <row r="1625" spans="1:9" x14ac:dyDescent="0.25">
      <c r="A1625" s="66"/>
      <c r="B1625" s="1"/>
      <c r="C1625" s="1"/>
      <c r="D1625" s="1"/>
      <c r="E1625" s="1"/>
      <c r="F1625" s="1"/>
      <c r="G1625" s="1"/>
      <c r="H1625" s="1"/>
      <c r="I1625" s="1"/>
    </row>
    <row r="1626" spans="1:9" x14ac:dyDescent="0.25">
      <c r="A1626" s="66"/>
      <c r="B1626" s="1"/>
      <c r="C1626" s="1"/>
      <c r="D1626" s="1"/>
      <c r="E1626" s="1"/>
      <c r="F1626" s="1"/>
      <c r="G1626" s="1"/>
      <c r="H1626" s="1"/>
      <c r="I1626" s="1"/>
    </row>
    <row r="1627" spans="1:9" x14ac:dyDescent="0.25">
      <c r="A1627" s="66"/>
      <c r="B1627" s="1"/>
      <c r="C1627" s="1"/>
      <c r="D1627" s="1"/>
      <c r="E1627" s="1"/>
      <c r="F1627" s="1"/>
      <c r="G1627" s="1"/>
      <c r="H1627" s="1"/>
      <c r="I1627" s="1"/>
    </row>
    <row r="1628" spans="1:9" x14ac:dyDescent="0.25">
      <c r="A1628" s="66"/>
      <c r="B1628" s="1"/>
      <c r="C1628" s="1"/>
      <c r="D1628" s="1"/>
      <c r="E1628" s="1"/>
      <c r="F1628" s="1"/>
      <c r="G1628" s="1"/>
      <c r="H1628" s="1"/>
      <c r="I1628" s="1"/>
    </row>
    <row r="1629" spans="1:9" x14ac:dyDescent="0.25">
      <c r="A1629" s="66"/>
      <c r="B1629" s="1"/>
      <c r="C1629" s="1"/>
      <c r="D1629" s="1"/>
      <c r="E1629" s="1"/>
      <c r="F1629" s="1"/>
      <c r="G1629" s="1"/>
      <c r="H1629" s="1"/>
      <c r="I1629" s="1"/>
    </row>
    <row r="1630" spans="1:9" x14ac:dyDescent="0.25">
      <c r="A1630" s="66"/>
      <c r="B1630" s="1"/>
      <c r="C1630" s="1"/>
      <c r="D1630" s="1"/>
      <c r="E1630" s="1"/>
      <c r="F1630" s="1"/>
      <c r="G1630" s="1"/>
      <c r="H1630" s="1"/>
      <c r="I1630" s="1"/>
    </row>
    <row r="1631" spans="1:9" x14ac:dyDescent="0.25">
      <c r="A1631" s="66"/>
      <c r="B1631" s="1"/>
      <c r="C1631" s="1"/>
      <c r="D1631" s="1"/>
      <c r="E1631" s="1"/>
      <c r="F1631" s="1"/>
      <c r="G1631" s="1"/>
      <c r="H1631" s="1"/>
      <c r="I1631" s="1"/>
    </row>
    <row r="1632" spans="1:9" x14ac:dyDescent="0.25">
      <c r="A1632" s="66"/>
      <c r="B1632" s="1"/>
      <c r="C1632" s="1"/>
      <c r="D1632" s="1"/>
      <c r="E1632" s="1"/>
      <c r="F1632" s="1"/>
      <c r="G1632" s="1"/>
      <c r="H1632" s="1"/>
      <c r="I1632" s="1"/>
    </row>
    <row r="1633" spans="1:9" x14ac:dyDescent="0.25">
      <c r="A1633" s="66"/>
      <c r="B1633" s="1"/>
      <c r="C1633" s="1"/>
      <c r="D1633" s="1"/>
      <c r="E1633" s="1"/>
      <c r="F1633" s="1"/>
      <c r="G1633" s="1"/>
      <c r="H1633" s="1"/>
      <c r="I1633" s="1"/>
    </row>
    <row r="1634" spans="1:9" x14ac:dyDescent="0.25">
      <c r="A1634" s="66"/>
      <c r="B1634" s="1"/>
      <c r="C1634" s="1"/>
      <c r="D1634" s="1"/>
      <c r="E1634" s="1"/>
      <c r="F1634" s="1"/>
      <c r="G1634" s="1"/>
      <c r="H1634" s="1"/>
      <c r="I1634" s="1"/>
    </row>
    <row r="1635" spans="1:9" x14ac:dyDescent="0.25">
      <c r="A1635" s="66"/>
      <c r="B1635" s="1"/>
      <c r="C1635" s="1"/>
      <c r="D1635" s="1"/>
      <c r="E1635" s="1"/>
      <c r="F1635" s="1"/>
      <c r="G1635" s="1"/>
      <c r="H1635" s="1"/>
      <c r="I1635" s="1"/>
    </row>
    <row r="1636" spans="1:9" x14ac:dyDescent="0.25">
      <c r="A1636" s="66"/>
      <c r="B1636" s="1"/>
      <c r="C1636" s="1"/>
      <c r="D1636" s="1"/>
      <c r="E1636" s="1"/>
      <c r="F1636" s="1"/>
      <c r="G1636" s="1"/>
      <c r="H1636" s="1"/>
      <c r="I1636" s="1"/>
    </row>
    <row r="1637" spans="1:9" x14ac:dyDescent="0.25">
      <c r="A1637" s="66"/>
      <c r="B1637" s="1"/>
      <c r="C1637" s="1"/>
      <c r="D1637" s="1"/>
      <c r="E1637" s="1"/>
      <c r="F1637" s="1"/>
      <c r="G1637" s="1"/>
      <c r="H1637" s="1"/>
      <c r="I1637" s="1"/>
    </row>
    <row r="1638" spans="1:9" x14ac:dyDescent="0.25">
      <c r="A1638" s="66"/>
      <c r="B1638" s="1"/>
      <c r="C1638" s="1"/>
      <c r="D1638" s="1"/>
      <c r="E1638" s="1"/>
      <c r="F1638" s="1"/>
      <c r="G1638" s="1"/>
      <c r="H1638" s="1"/>
      <c r="I1638" s="1"/>
    </row>
    <row r="1639" spans="1:9" x14ac:dyDescent="0.25">
      <c r="A1639" s="66"/>
      <c r="B1639" s="1"/>
      <c r="C1639" s="1"/>
      <c r="D1639" s="1"/>
      <c r="E1639" s="1"/>
      <c r="F1639" s="1"/>
      <c r="G1639" s="1"/>
      <c r="H1639" s="1"/>
      <c r="I1639" s="1"/>
    </row>
    <row r="1640" spans="1:9" x14ac:dyDescent="0.25">
      <c r="A1640" s="66"/>
      <c r="B1640" s="1"/>
      <c r="C1640" s="1"/>
      <c r="D1640" s="1"/>
      <c r="E1640" s="1"/>
      <c r="F1640" s="1"/>
      <c r="G1640" s="1"/>
      <c r="H1640" s="1"/>
      <c r="I1640" s="1"/>
    </row>
    <row r="1641" spans="1:9" x14ac:dyDescent="0.25">
      <c r="A1641" s="66"/>
      <c r="B1641" s="1"/>
      <c r="C1641" s="1"/>
      <c r="D1641" s="1"/>
      <c r="E1641" s="1"/>
      <c r="F1641" s="1"/>
      <c r="G1641" s="1"/>
      <c r="H1641" s="1"/>
      <c r="I1641" s="1"/>
    </row>
    <row r="1642" spans="1:9" x14ac:dyDescent="0.25">
      <c r="A1642" s="66"/>
      <c r="B1642" s="1"/>
      <c r="C1642" s="1"/>
      <c r="D1642" s="1"/>
      <c r="E1642" s="1"/>
      <c r="F1642" s="1"/>
      <c r="G1642" s="1"/>
      <c r="H1642" s="1"/>
      <c r="I1642" s="1"/>
    </row>
    <row r="1643" spans="1:9" x14ac:dyDescent="0.25">
      <c r="A1643" s="66"/>
      <c r="B1643" s="1"/>
      <c r="C1643" s="1"/>
      <c r="D1643" s="1"/>
      <c r="E1643" s="1"/>
      <c r="F1643" s="1"/>
      <c r="G1643" s="1"/>
      <c r="H1643" s="1"/>
      <c r="I1643" s="1"/>
    </row>
    <row r="1644" spans="1:9" x14ac:dyDescent="0.25">
      <c r="A1644" s="66"/>
      <c r="B1644" s="1"/>
      <c r="C1644" s="1"/>
      <c r="D1644" s="1"/>
      <c r="E1644" s="1"/>
      <c r="F1644" s="1"/>
      <c r="G1644" s="1"/>
      <c r="H1644" s="1"/>
      <c r="I1644" s="1"/>
    </row>
    <row r="1645" spans="1:9" x14ac:dyDescent="0.25">
      <c r="A1645" s="66"/>
      <c r="B1645" s="1"/>
      <c r="C1645" s="1"/>
      <c r="D1645" s="1"/>
      <c r="E1645" s="1"/>
      <c r="F1645" s="1"/>
      <c r="G1645" s="1"/>
      <c r="H1645" s="1"/>
      <c r="I1645" s="1"/>
    </row>
    <row r="1646" spans="1:9" x14ac:dyDescent="0.25">
      <c r="A1646" s="66"/>
      <c r="B1646" s="1"/>
      <c r="C1646" s="1"/>
      <c r="D1646" s="1"/>
      <c r="E1646" s="1"/>
      <c r="F1646" s="1"/>
      <c r="G1646" s="1"/>
      <c r="H1646" s="1"/>
      <c r="I1646" s="1"/>
    </row>
    <row r="1647" spans="1:9" x14ac:dyDescent="0.25">
      <c r="A1647" s="66"/>
      <c r="B1647" s="1"/>
      <c r="C1647" s="1"/>
      <c r="D1647" s="1"/>
      <c r="E1647" s="1"/>
      <c r="F1647" s="1"/>
      <c r="G1647" s="1"/>
      <c r="H1647" s="1"/>
      <c r="I1647" s="1"/>
    </row>
    <row r="1648" spans="1:9" x14ac:dyDescent="0.25">
      <c r="A1648" s="66"/>
      <c r="B1648" s="1"/>
      <c r="C1648" s="1"/>
      <c r="D1648" s="1"/>
      <c r="E1648" s="1"/>
      <c r="F1648" s="1"/>
      <c r="G1648" s="1"/>
      <c r="H1648" s="1"/>
      <c r="I1648" s="1"/>
    </row>
    <row r="1649" spans="1:9" x14ac:dyDescent="0.25">
      <c r="A1649" s="66"/>
      <c r="B1649" s="1"/>
      <c r="C1649" s="1"/>
      <c r="D1649" s="1"/>
      <c r="E1649" s="1"/>
      <c r="F1649" s="1"/>
      <c r="G1649" s="1"/>
      <c r="H1649" s="1"/>
      <c r="I1649" s="1"/>
    </row>
    <row r="1650" spans="1:9" x14ac:dyDescent="0.25">
      <c r="A1650" s="66"/>
      <c r="B1650" s="1"/>
      <c r="C1650" s="1"/>
      <c r="D1650" s="1"/>
      <c r="E1650" s="1"/>
      <c r="F1650" s="1"/>
      <c r="G1650" s="1"/>
      <c r="H1650" s="1"/>
      <c r="I1650" s="1"/>
    </row>
    <row r="1651" spans="1:9" x14ac:dyDescent="0.25">
      <c r="A1651" s="66"/>
      <c r="B1651" s="1"/>
      <c r="C1651" s="1"/>
      <c r="D1651" s="1"/>
      <c r="E1651" s="1"/>
      <c r="F1651" s="1"/>
      <c r="G1651" s="1"/>
      <c r="H1651" s="1"/>
      <c r="I1651" s="1"/>
    </row>
    <row r="1652" spans="1:9" x14ac:dyDescent="0.25">
      <c r="A1652" s="66"/>
      <c r="B1652" s="1"/>
      <c r="C1652" s="1"/>
      <c r="D1652" s="1"/>
      <c r="E1652" s="1"/>
      <c r="F1652" s="1"/>
      <c r="G1652" s="1"/>
      <c r="H1652" s="1"/>
      <c r="I1652" s="1"/>
    </row>
    <row r="1653" spans="1:9" x14ac:dyDescent="0.25">
      <c r="A1653" s="66"/>
      <c r="B1653" s="1"/>
      <c r="C1653" s="1"/>
      <c r="D1653" s="1"/>
      <c r="E1653" s="1"/>
      <c r="F1653" s="1"/>
      <c r="G1653" s="1"/>
      <c r="H1653" s="1"/>
      <c r="I1653" s="1"/>
    </row>
    <row r="1654" spans="1:9" x14ac:dyDescent="0.25">
      <c r="A1654" s="66"/>
      <c r="B1654" s="1"/>
      <c r="C1654" s="1"/>
      <c r="D1654" s="1"/>
      <c r="E1654" s="1"/>
      <c r="F1654" s="1"/>
      <c r="G1654" s="1"/>
      <c r="H1654" s="1"/>
      <c r="I1654" s="1"/>
    </row>
    <row r="1655" spans="1:9" x14ac:dyDescent="0.25">
      <c r="A1655" s="66"/>
      <c r="B1655" s="1"/>
      <c r="C1655" s="1"/>
      <c r="D1655" s="1"/>
      <c r="E1655" s="1"/>
      <c r="F1655" s="1"/>
      <c r="G1655" s="1"/>
      <c r="H1655" s="1"/>
      <c r="I1655" s="1"/>
    </row>
    <row r="1656" spans="1:9" x14ac:dyDescent="0.25">
      <c r="A1656" s="66"/>
      <c r="B1656" s="1"/>
      <c r="C1656" s="1"/>
      <c r="D1656" s="1"/>
      <c r="E1656" s="1"/>
      <c r="F1656" s="1"/>
      <c r="G1656" s="1"/>
      <c r="H1656" s="1"/>
      <c r="I1656" s="1"/>
    </row>
    <row r="1657" spans="1:9" x14ac:dyDescent="0.25">
      <c r="A1657" s="66"/>
      <c r="B1657" s="1"/>
      <c r="C1657" s="1"/>
      <c r="D1657" s="1"/>
      <c r="E1657" s="1"/>
      <c r="F1657" s="1"/>
      <c r="G1657" s="1"/>
      <c r="H1657" s="1"/>
      <c r="I1657" s="1"/>
    </row>
    <row r="1658" spans="1:9" x14ac:dyDescent="0.25">
      <c r="A1658" s="66"/>
      <c r="B1658" s="1"/>
      <c r="C1658" s="1"/>
      <c r="D1658" s="1"/>
      <c r="E1658" s="1"/>
      <c r="F1658" s="1"/>
      <c r="G1658" s="1"/>
      <c r="H1658" s="1"/>
      <c r="I1658" s="1"/>
    </row>
    <row r="1659" spans="1:9" x14ac:dyDescent="0.25">
      <c r="A1659" s="66"/>
      <c r="B1659" s="1"/>
      <c r="C1659" s="1"/>
      <c r="D1659" s="1"/>
      <c r="E1659" s="1"/>
      <c r="F1659" s="1"/>
      <c r="G1659" s="1"/>
      <c r="H1659" s="1"/>
      <c r="I1659" s="1"/>
    </row>
    <row r="1660" spans="1:9" x14ac:dyDescent="0.25">
      <c r="A1660" s="66"/>
      <c r="B1660" s="1"/>
      <c r="C1660" s="1"/>
      <c r="D1660" s="1"/>
      <c r="E1660" s="1"/>
      <c r="F1660" s="1"/>
      <c r="G1660" s="1"/>
      <c r="H1660" s="1"/>
      <c r="I1660" s="1"/>
    </row>
    <row r="1661" spans="1:9" x14ac:dyDescent="0.25">
      <c r="A1661" s="66"/>
      <c r="B1661" s="1"/>
      <c r="C1661" s="1"/>
      <c r="D1661" s="1"/>
      <c r="E1661" s="1"/>
      <c r="F1661" s="1"/>
      <c r="G1661" s="1"/>
      <c r="H1661" s="1"/>
      <c r="I1661" s="1"/>
    </row>
    <row r="1662" spans="1:9" x14ac:dyDescent="0.25">
      <c r="A1662" s="66"/>
      <c r="B1662" s="1"/>
      <c r="C1662" s="1"/>
      <c r="D1662" s="1"/>
      <c r="E1662" s="1"/>
      <c r="F1662" s="1"/>
      <c r="G1662" s="1"/>
      <c r="H1662" s="1"/>
      <c r="I1662" s="1"/>
    </row>
    <row r="1663" spans="1:9" x14ac:dyDescent="0.25">
      <c r="A1663" s="66"/>
      <c r="B1663" s="1"/>
      <c r="C1663" s="1"/>
      <c r="D1663" s="1"/>
      <c r="E1663" s="1"/>
      <c r="F1663" s="1"/>
      <c r="G1663" s="1"/>
      <c r="H1663" s="1"/>
      <c r="I1663" s="1"/>
    </row>
    <row r="1664" spans="1:9" x14ac:dyDescent="0.25">
      <c r="A1664" s="66"/>
      <c r="B1664" s="1"/>
      <c r="C1664" s="1"/>
      <c r="D1664" s="1"/>
      <c r="E1664" s="1"/>
      <c r="F1664" s="1"/>
      <c r="G1664" s="1"/>
      <c r="H1664" s="1"/>
      <c r="I1664" s="1"/>
    </row>
    <row r="1665" spans="1:9" x14ac:dyDescent="0.25">
      <c r="A1665" s="66"/>
      <c r="B1665" s="1"/>
      <c r="C1665" s="1"/>
      <c r="D1665" s="1"/>
      <c r="E1665" s="1"/>
      <c r="F1665" s="1"/>
      <c r="G1665" s="1"/>
      <c r="H1665" s="1"/>
      <c r="I1665" s="1"/>
    </row>
    <row r="1666" spans="1:9" x14ac:dyDescent="0.25">
      <c r="A1666" s="66"/>
      <c r="B1666" s="1"/>
      <c r="C1666" s="1"/>
      <c r="D1666" s="1"/>
      <c r="E1666" s="1"/>
      <c r="F1666" s="1"/>
      <c r="G1666" s="1"/>
      <c r="H1666" s="1"/>
      <c r="I1666" s="1"/>
    </row>
    <row r="1667" spans="1:9" x14ac:dyDescent="0.25">
      <c r="A1667" s="66"/>
      <c r="B1667" s="1"/>
      <c r="C1667" s="1"/>
      <c r="D1667" s="1"/>
      <c r="E1667" s="1"/>
      <c r="F1667" s="1"/>
      <c r="G1667" s="1"/>
      <c r="H1667" s="1"/>
      <c r="I1667" s="1"/>
    </row>
    <row r="1668" spans="1:9" x14ac:dyDescent="0.25">
      <c r="A1668" s="66"/>
      <c r="B1668" s="1"/>
      <c r="C1668" s="1"/>
      <c r="D1668" s="1"/>
      <c r="E1668" s="1"/>
      <c r="F1668" s="1"/>
      <c r="G1668" s="1"/>
      <c r="H1668" s="1"/>
      <c r="I1668" s="1"/>
    </row>
    <row r="1669" spans="1:9" x14ac:dyDescent="0.25">
      <c r="A1669" s="66"/>
      <c r="B1669" s="1"/>
      <c r="C1669" s="1"/>
      <c r="D1669" s="1"/>
      <c r="E1669" s="1"/>
      <c r="F1669" s="1"/>
      <c r="G1669" s="1"/>
      <c r="H1669" s="1"/>
      <c r="I1669" s="1"/>
    </row>
    <row r="1670" spans="1:9" x14ac:dyDescent="0.25">
      <c r="A1670" s="66"/>
      <c r="B1670" s="1"/>
      <c r="C1670" s="1"/>
      <c r="D1670" s="1"/>
      <c r="E1670" s="1"/>
      <c r="F1670" s="1"/>
      <c r="G1670" s="1"/>
      <c r="H1670" s="1"/>
      <c r="I1670" s="1"/>
    </row>
    <row r="1671" spans="1:9" x14ac:dyDescent="0.25">
      <c r="A1671" s="66"/>
      <c r="B1671" s="1"/>
      <c r="C1671" s="1"/>
      <c r="D1671" s="1"/>
      <c r="E1671" s="1"/>
      <c r="F1671" s="1"/>
      <c r="G1671" s="1"/>
      <c r="H1671" s="1"/>
      <c r="I1671" s="1"/>
    </row>
    <row r="1672" spans="1:9" x14ac:dyDescent="0.25">
      <c r="A1672" s="66"/>
      <c r="B1672" s="1"/>
      <c r="C1672" s="1"/>
      <c r="D1672" s="1"/>
      <c r="E1672" s="1"/>
      <c r="F1672" s="1"/>
      <c r="G1672" s="1"/>
      <c r="H1672" s="1"/>
      <c r="I1672" s="1"/>
    </row>
    <row r="1673" spans="1:9" x14ac:dyDescent="0.25">
      <c r="A1673" s="66"/>
      <c r="B1673" s="1"/>
      <c r="C1673" s="1"/>
      <c r="D1673" s="1"/>
      <c r="E1673" s="1"/>
      <c r="F1673" s="1"/>
      <c r="G1673" s="1"/>
      <c r="H1673" s="1"/>
      <c r="I1673" s="1"/>
    </row>
    <row r="1674" spans="1:9" x14ac:dyDescent="0.25">
      <c r="A1674" s="66"/>
      <c r="B1674" s="1"/>
      <c r="C1674" s="1"/>
      <c r="D1674" s="1"/>
      <c r="E1674" s="1"/>
      <c r="F1674" s="1"/>
      <c r="G1674" s="1"/>
      <c r="H1674" s="1"/>
      <c r="I1674" s="1"/>
    </row>
    <row r="1675" spans="1:9" x14ac:dyDescent="0.25">
      <c r="A1675" s="66"/>
      <c r="B1675" s="1"/>
      <c r="C1675" s="1"/>
      <c r="D1675" s="1"/>
      <c r="E1675" s="1"/>
      <c r="F1675" s="1"/>
      <c r="G1675" s="1"/>
      <c r="H1675" s="1"/>
      <c r="I1675" s="1"/>
    </row>
    <row r="1676" spans="1:9" x14ac:dyDescent="0.25">
      <c r="A1676" s="66"/>
      <c r="B1676" s="1"/>
      <c r="C1676" s="1"/>
      <c r="D1676" s="1"/>
      <c r="E1676" s="1"/>
      <c r="F1676" s="1"/>
      <c r="G1676" s="1"/>
      <c r="H1676" s="1"/>
      <c r="I1676" s="1"/>
    </row>
    <row r="1677" spans="1:9" x14ac:dyDescent="0.25">
      <c r="A1677" s="66"/>
      <c r="B1677" s="1"/>
      <c r="C1677" s="1"/>
      <c r="D1677" s="1"/>
      <c r="E1677" s="1"/>
      <c r="F1677" s="1"/>
      <c r="G1677" s="1"/>
      <c r="H1677" s="1"/>
      <c r="I1677" s="1"/>
    </row>
    <row r="1678" spans="1:9" x14ac:dyDescent="0.25">
      <c r="A1678" s="66"/>
      <c r="B1678" s="1"/>
      <c r="C1678" s="1"/>
      <c r="D1678" s="1"/>
      <c r="E1678" s="1"/>
      <c r="F1678" s="1"/>
      <c r="G1678" s="1"/>
      <c r="H1678" s="1"/>
      <c r="I1678" s="1"/>
    </row>
    <row r="1679" spans="1:9" x14ac:dyDescent="0.25">
      <c r="A1679" s="66"/>
      <c r="B1679" s="1"/>
      <c r="C1679" s="1"/>
      <c r="D1679" s="1"/>
      <c r="E1679" s="1"/>
      <c r="F1679" s="1"/>
      <c r="G1679" s="1"/>
      <c r="H1679" s="1"/>
      <c r="I1679" s="1"/>
    </row>
    <row r="1680" spans="1:9" x14ac:dyDescent="0.25">
      <c r="A1680" s="66"/>
      <c r="B1680" s="1"/>
      <c r="C1680" s="1"/>
      <c r="D1680" s="1"/>
      <c r="E1680" s="1"/>
      <c r="F1680" s="1"/>
      <c r="G1680" s="1"/>
      <c r="H1680" s="1"/>
      <c r="I1680" s="1"/>
    </row>
    <row r="1681" spans="1:9" x14ac:dyDescent="0.25">
      <c r="A1681" s="66"/>
      <c r="B1681" s="1"/>
      <c r="C1681" s="1"/>
      <c r="D1681" s="1"/>
      <c r="E1681" s="1"/>
      <c r="F1681" s="1"/>
      <c r="G1681" s="1"/>
      <c r="H1681" s="1"/>
      <c r="I1681" s="1"/>
    </row>
    <row r="1682" spans="1:9" x14ac:dyDescent="0.25">
      <c r="A1682" s="66"/>
      <c r="B1682" s="1"/>
      <c r="C1682" s="1"/>
      <c r="D1682" s="1"/>
      <c r="E1682" s="1"/>
      <c r="F1682" s="1"/>
      <c r="G1682" s="1"/>
      <c r="H1682" s="1"/>
      <c r="I1682" s="1"/>
    </row>
    <row r="1683" spans="1:9" x14ac:dyDescent="0.25">
      <c r="A1683" s="66"/>
      <c r="B1683" s="1"/>
      <c r="C1683" s="1"/>
      <c r="D1683" s="1"/>
      <c r="E1683" s="1"/>
      <c r="F1683" s="1"/>
      <c r="G1683" s="1"/>
      <c r="H1683" s="1"/>
      <c r="I1683" s="1"/>
    </row>
    <row r="1684" spans="1:9" x14ac:dyDescent="0.25">
      <c r="A1684" s="66"/>
      <c r="B1684" s="1"/>
      <c r="C1684" s="1"/>
      <c r="D1684" s="1"/>
      <c r="E1684" s="1"/>
      <c r="F1684" s="1"/>
      <c r="G1684" s="1"/>
      <c r="H1684" s="1"/>
      <c r="I1684" s="1"/>
    </row>
    <row r="1685" spans="1:9" x14ac:dyDescent="0.25">
      <c r="A1685" s="66"/>
      <c r="B1685" s="1"/>
      <c r="C1685" s="1"/>
      <c r="D1685" s="1"/>
      <c r="E1685" s="1"/>
      <c r="F1685" s="1"/>
      <c r="G1685" s="1"/>
      <c r="H1685" s="1"/>
      <c r="I1685" s="1"/>
    </row>
    <row r="1686" spans="1:9" x14ac:dyDescent="0.25">
      <c r="A1686" s="66"/>
      <c r="B1686" s="1"/>
      <c r="C1686" s="1"/>
      <c r="D1686" s="1"/>
      <c r="E1686" s="1"/>
      <c r="F1686" s="1"/>
      <c r="G1686" s="1"/>
      <c r="H1686" s="1"/>
      <c r="I1686" s="1"/>
    </row>
    <row r="1687" spans="1:9" x14ac:dyDescent="0.25">
      <c r="A1687" s="66"/>
      <c r="B1687" s="1"/>
      <c r="C1687" s="1"/>
      <c r="D1687" s="1"/>
      <c r="E1687" s="1"/>
      <c r="F1687" s="1"/>
      <c r="G1687" s="1"/>
      <c r="H1687" s="1"/>
      <c r="I1687" s="1"/>
    </row>
    <row r="1688" spans="1:9" x14ac:dyDescent="0.25">
      <c r="A1688" s="66"/>
      <c r="B1688" s="1"/>
      <c r="C1688" s="1"/>
      <c r="D1688" s="1"/>
      <c r="E1688" s="1"/>
      <c r="F1688" s="1"/>
      <c r="G1688" s="1"/>
      <c r="H1688" s="1"/>
      <c r="I1688" s="1"/>
    </row>
    <row r="1689" spans="1:9" x14ac:dyDescent="0.25">
      <c r="A1689" s="66"/>
      <c r="B1689" s="1"/>
      <c r="C1689" s="1"/>
      <c r="D1689" s="1"/>
      <c r="E1689" s="1"/>
      <c r="F1689" s="1"/>
      <c r="G1689" s="1"/>
      <c r="H1689" s="1"/>
      <c r="I1689" s="1"/>
    </row>
    <row r="1690" spans="1:9" x14ac:dyDescent="0.25">
      <c r="A1690" s="66"/>
      <c r="B1690" s="1"/>
      <c r="C1690" s="1"/>
      <c r="D1690" s="1"/>
      <c r="E1690" s="1"/>
      <c r="F1690" s="1"/>
      <c r="G1690" s="1"/>
      <c r="H1690" s="1"/>
      <c r="I1690" s="1"/>
    </row>
    <row r="1691" spans="1:9" x14ac:dyDescent="0.25">
      <c r="A1691" s="66"/>
      <c r="B1691" s="1"/>
      <c r="C1691" s="1"/>
      <c r="D1691" s="1"/>
      <c r="E1691" s="1"/>
      <c r="F1691" s="1"/>
      <c r="G1691" s="1"/>
      <c r="H1691" s="1"/>
      <c r="I1691" s="1"/>
    </row>
    <row r="1692" spans="1:9" x14ac:dyDescent="0.25">
      <c r="A1692" s="66"/>
      <c r="B1692" s="1"/>
      <c r="C1692" s="1"/>
      <c r="D1692" s="1"/>
      <c r="E1692" s="1"/>
      <c r="F1692" s="1"/>
      <c r="G1692" s="1"/>
      <c r="H1692" s="1"/>
      <c r="I1692" s="1"/>
    </row>
    <row r="1693" spans="1:9" x14ac:dyDescent="0.25">
      <c r="A1693" s="66"/>
      <c r="B1693" s="1"/>
      <c r="C1693" s="1"/>
      <c r="D1693" s="1"/>
      <c r="E1693" s="1"/>
      <c r="F1693" s="1"/>
      <c r="G1693" s="1"/>
      <c r="H1693" s="1"/>
      <c r="I1693" s="1"/>
    </row>
    <row r="1694" spans="1:9" x14ac:dyDescent="0.25">
      <c r="A1694" s="66"/>
      <c r="B1694" s="1"/>
      <c r="C1694" s="1"/>
      <c r="D1694" s="1"/>
      <c r="E1694" s="1"/>
      <c r="F1694" s="1"/>
      <c r="G1694" s="1"/>
      <c r="H1694" s="1"/>
      <c r="I1694" s="1"/>
    </row>
    <row r="1695" spans="1:9" x14ac:dyDescent="0.25">
      <c r="A1695" s="66"/>
      <c r="B1695" s="1"/>
      <c r="C1695" s="1"/>
      <c r="D1695" s="1"/>
      <c r="E1695" s="1"/>
      <c r="F1695" s="1"/>
      <c r="G1695" s="1"/>
      <c r="H1695" s="1"/>
      <c r="I1695" s="1"/>
    </row>
    <row r="1696" spans="1:9" x14ac:dyDescent="0.25">
      <c r="A1696" s="66"/>
      <c r="B1696" s="1"/>
      <c r="C1696" s="1"/>
      <c r="D1696" s="1"/>
      <c r="E1696" s="1"/>
      <c r="F1696" s="1"/>
      <c r="G1696" s="1"/>
      <c r="H1696" s="1"/>
      <c r="I1696" s="1"/>
    </row>
    <row r="1697" spans="1:9" x14ac:dyDescent="0.25">
      <c r="A1697" s="66"/>
      <c r="B1697" s="1"/>
      <c r="C1697" s="1"/>
      <c r="D1697" s="1"/>
      <c r="E1697" s="1"/>
      <c r="F1697" s="1"/>
      <c r="G1697" s="1"/>
      <c r="H1697" s="1"/>
      <c r="I1697" s="1"/>
    </row>
    <row r="1698" spans="1:9" x14ac:dyDescent="0.25">
      <c r="A1698" s="66"/>
      <c r="B1698" s="1"/>
      <c r="C1698" s="1"/>
      <c r="D1698" s="1"/>
      <c r="E1698" s="1"/>
      <c r="F1698" s="1"/>
      <c r="G1698" s="1"/>
      <c r="H1698" s="1"/>
      <c r="I1698" s="1"/>
    </row>
    <row r="1699" spans="1:9" x14ac:dyDescent="0.25">
      <c r="A1699" s="66"/>
      <c r="B1699" s="1"/>
      <c r="C1699" s="1"/>
      <c r="D1699" s="1"/>
      <c r="E1699" s="1"/>
      <c r="F1699" s="1"/>
      <c r="G1699" s="1"/>
      <c r="H1699" s="1"/>
      <c r="I1699" s="1"/>
    </row>
    <row r="1700" spans="1:9" x14ac:dyDescent="0.25">
      <c r="A1700" s="66"/>
      <c r="B1700" s="1"/>
      <c r="C1700" s="1"/>
      <c r="D1700" s="1"/>
      <c r="E1700" s="1"/>
      <c r="F1700" s="1"/>
      <c r="G1700" s="1"/>
      <c r="H1700" s="1"/>
      <c r="I1700" s="1"/>
    </row>
    <row r="1701" spans="1:9" x14ac:dyDescent="0.25">
      <c r="A1701" s="66"/>
      <c r="B1701" s="1"/>
      <c r="C1701" s="1"/>
      <c r="D1701" s="1"/>
      <c r="E1701" s="1"/>
      <c r="F1701" s="1"/>
      <c r="G1701" s="1"/>
      <c r="H1701" s="1"/>
      <c r="I1701" s="1"/>
    </row>
    <row r="1702" spans="1:9" x14ac:dyDescent="0.25">
      <c r="A1702" s="66"/>
      <c r="B1702" s="1"/>
      <c r="C1702" s="1"/>
      <c r="D1702" s="1"/>
      <c r="E1702" s="1"/>
      <c r="F1702" s="1"/>
      <c r="G1702" s="1"/>
      <c r="H1702" s="1"/>
      <c r="I1702" s="1"/>
    </row>
    <row r="1703" spans="1:9" x14ac:dyDescent="0.25">
      <c r="A1703" s="66"/>
      <c r="B1703" s="1"/>
      <c r="C1703" s="1"/>
      <c r="D1703" s="1"/>
      <c r="E1703" s="1"/>
      <c r="F1703" s="1"/>
      <c r="G1703" s="1"/>
      <c r="H1703" s="1"/>
      <c r="I1703" s="1"/>
    </row>
    <row r="1704" spans="1:9" x14ac:dyDescent="0.25">
      <c r="A1704" s="66"/>
      <c r="B1704" s="1"/>
      <c r="C1704" s="1"/>
      <c r="D1704" s="1"/>
      <c r="E1704" s="1"/>
      <c r="F1704" s="1"/>
      <c r="G1704" s="1"/>
      <c r="H1704" s="1"/>
      <c r="I1704" s="1"/>
    </row>
    <row r="1705" spans="1:9" x14ac:dyDescent="0.25">
      <c r="A1705" s="66"/>
      <c r="B1705" s="1"/>
      <c r="C1705" s="1"/>
      <c r="D1705" s="1"/>
      <c r="E1705" s="1"/>
      <c r="F1705" s="1"/>
      <c r="G1705" s="1"/>
      <c r="H1705" s="1"/>
      <c r="I1705" s="1"/>
    </row>
    <row r="1706" spans="1:9" x14ac:dyDescent="0.25">
      <c r="A1706" s="66"/>
      <c r="B1706" s="1"/>
      <c r="C1706" s="1"/>
      <c r="D1706" s="1"/>
      <c r="E1706" s="1"/>
      <c r="F1706" s="1"/>
      <c r="G1706" s="1"/>
      <c r="H1706" s="1"/>
      <c r="I1706" s="1"/>
    </row>
    <row r="1707" spans="1:9" x14ac:dyDescent="0.25">
      <c r="A1707" s="66"/>
      <c r="B1707" s="1"/>
      <c r="C1707" s="1"/>
      <c r="D1707" s="1"/>
      <c r="E1707" s="1"/>
      <c r="F1707" s="1"/>
      <c r="G1707" s="1"/>
      <c r="H1707" s="1"/>
      <c r="I1707" s="1"/>
    </row>
    <row r="1708" spans="1:9" x14ac:dyDescent="0.25">
      <c r="A1708" s="66"/>
      <c r="B1708" s="1"/>
      <c r="C1708" s="1"/>
      <c r="D1708" s="1"/>
      <c r="E1708" s="1"/>
      <c r="F1708" s="1"/>
      <c r="G1708" s="1"/>
      <c r="H1708" s="1"/>
      <c r="I1708" s="1"/>
    </row>
    <row r="1709" spans="1:9" x14ac:dyDescent="0.25">
      <c r="A1709" s="66"/>
      <c r="B1709" s="1"/>
      <c r="C1709" s="1"/>
      <c r="D1709" s="1"/>
      <c r="E1709" s="1"/>
      <c r="F1709" s="1"/>
      <c r="G1709" s="1"/>
      <c r="H1709" s="1"/>
      <c r="I1709" s="1"/>
    </row>
    <row r="1710" spans="1:9" x14ac:dyDescent="0.25">
      <c r="A1710" s="66"/>
      <c r="B1710" s="1"/>
      <c r="C1710" s="1"/>
      <c r="D1710" s="1"/>
      <c r="E1710" s="1"/>
      <c r="F1710" s="1"/>
      <c r="G1710" s="1"/>
      <c r="H1710" s="1"/>
      <c r="I1710" s="1"/>
    </row>
    <row r="1711" spans="1:9" x14ac:dyDescent="0.25">
      <c r="A1711" s="66"/>
      <c r="B1711" s="1"/>
      <c r="C1711" s="1"/>
      <c r="D1711" s="1"/>
      <c r="E1711" s="1"/>
      <c r="F1711" s="1"/>
      <c r="G1711" s="1"/>
      <c r="H1711" s="1"/>
      <c r="I1711" s="1"/>
    </row>
    <row r="1712" spans="1:9" x14ac:dyDescent="0.25">
      <c r="A1712" s="66"/>
      <c r="B1712" s="1"/>
      <c r="C1712" s="1"/>
      <c r="D1712" s="1"/>
      <c r="E1712" s="1"/>
      <c r="F1712" s="1"/>
      <c r="G1712" s="1"/>
      <c r="H1712" s="1"/>
      <c r="I1712" s="1"/>
    </row>
    <row r="1713" spans="1:9" x14ac:dyDescent="0.25">
      <c r="A1713" s="66"/>
      <c r="B1713" s="1"/>
      <c r="C1713" s="1"/>
      <c r="D1713" s="1"/>
      <c r="E1713" s="1"/>
      <c r="F1713" s="1"/>
      <c r="G1713" s="1"/>
      <c r="H1713" s="1"/>
      <c r="I1713" s="1"/>
    </row>
    <row r="1714" spans="1:9" x14ac:dyDescent="0.25">
      <c r="A1714" s="66"/>
      <c r="B1714" s="1"/>
      <c r="C1714" s="1"/>
      <c r="D1714" s="1"/>
      <c r="E1714" s="1"/>
      <c r="F1714" s="1"/>
      <c r="G1714" s="1"/>
      <c r="H1714" s="1"/>
      <c r="I1714" s="1"/>
    </row>
    <row r="1715" spans="1:9" x14ac:dyDescent="0.25">
      <c r="A1715" s="66"/>
      <c r="B1715" s="1"/>
      <c r="C1715" s="1"/>
      <c r="D1715" s="1"/>
      <c r="E1715" s="1"/>
      <c r="F1715" s="1"/>
      <c r="G1715" s="1"/>
      <c r="H1715" s="1"/>
      <c r="I1715" s="1"/>
    </row>
    <row r="1716" spans="1:9" x14ac:dyDescent="0.25">
      <c r="A1716" s="66"/>
      <c r="B1716" s="1"/>
      <c r="C1716" s="1"/>
      <c r="D1716" s="1"/>
      <c r="E1716" s="1"/>
      <c r="F1716" s="1"/>
      <c r="G1716" s="1"/>
      <c r="H1716" s="1"/>
      <c r="I1716" s="1"/>
    </row>
    <row r="1717" spans="1:9" x14ac:dyDescent="0.25">
      <c r="A1717" s="66"/>
      <c r="B1717" s="1"/>
      <c r="C1717" s="1"/>
      <c r="D1717" s="1"/>
      <c r="E1717" s="1"/>
      <c r="F1717" s="1"/>
      <c r="G1717" s="1"/>
      <c r="H1717" s="1"/>
      <c r="I1717" s="1"/>
    </row>
    <row r="1718" spans="1:9" x14ac:dyDescent="0.25">
      <c r="A1718" s="66"/>
      <c r="B1718" s="1"/>
      <c r="C1718" s="1"/>
      <c r="D1718" s="1"/>
      <c r="E1718" s="1"/>
      <c r="F1718" s="1"/>
      <c r="G1718" s="1"/>
      <c r="H1718" s="1"/>
      <c r="I1718" s="1"/>
    </row>
    <row r="1719" spans="1:9" x14ac:dyDescent="0.25">
      <c r="A1719" s="66"/>
      <c r="B1719" s="1"/>
      <c r="C1719" s="1"/>
      <c r="D1719" s="1"/>
      <c r="E1719" s="1"/>
      <c r="F1719" s="1"/>
      <c r="G1719" s="1"/>
      <c r="H1719" s="1"/>
      <c r="I1719" s="1"/>
    </row>
    <row r="1720" spans="1:9" x14ac:dyDescent="0.25">
      <c r="A1720" s="66"/>
      <c r="B1720" s="1"/>
      <c r="C1720" s="1"/>
      <c r="D1720" s="1"/>
      <c r="E1720" s="1"/>
      <c r="F1720" s="1"/>
      <c r="G1720" s="1"/>
      <c r="H1720" s="1"/>
      <c r="I1720" s="1"/>
    </row>
    <row r="1721" spans="1:9" x14ac:dyDescent="0.25">
      <c r="A1721" s="66"/>
      <c r="B1721" s="1"/>
      <c r="C1721" s="1"/>
      <c r="D1721" s="1"/>
      <c r="E1721" s="1"/>
      <c r="F1721" s="1"/>
      <c r="G1721" s="1"/>
      <c r="H1721" s="1"/>
      <c r="I1721" s="1"/>
    </row>
    <row r="1722" spans="1:9" x14ac:dyDescent="0.25">
      <c r="A1722" s="66"/>
      <c r="B1722" s="1"/>
      <c r="C1722" s="1"/>
      <c r="D1722" s="1"/>
      <c r="E1722" s="1"/>
      <c r="F1722" s="1"/>
      <c r="G1722" s="1"/>
      <c r="H1722" s="1"/>
      <c r="I1722" s="1"/>
    </row>
    <row r="1723" spans="1:9" x14ac:dyDescent="0.25">
      <c r="A1723" s="66"/>
      <c r="B1723" s="1"/>
      <c r="C1723" s="1"/>
      <c r="D1723" s="1"/>
      <c r="E1723" s="1"/>
      <c r="F1723" s="1"/>
      <c r="G1723" s="1"/>
      <c r="H1723" s="1"/>
      <c r="I1723" s="1"/>
    </row>
    <row r="1724" spans="1:9" x14ac:dyDescent="0.25">
      <c r="A1724" s="66"/>
      <c r="B1724" s="1"/>
      <c r="C1724" s="1"/>
      <c r="D1724" s="1"/>
      <c r="E1724" s="1"/>
      <c r="F1724" s="1"/>
      <c r="G1724" s="1"/>
      <c r="H1724" s="1"/>
      <c r="I1724" s="1"/>
    </row>
    <row r="1725" spans="1:9" x14ac:dyDescent="0.25">
      <c r="A1725" s="66"/>
      <c r="B1725" s="1"/>
      <c r="C1725" s="1"/>
      <c r="D1725" s="1"/>
      <c r="E1725" s="1"/>
      <c r="F1725" s="1"/>
      <c r="G1725" s="1"/>
      <c r="H1725" s="1"/>
      <c r="I1725" s="1"/>
    </row>
    <row r="1726" spans="1:9" x14ac:dyDescent="0.25">
      <c r="A1726" s="66"/>
      <c r="B1726" s="1"/>
      <c r="C1726" s="1"/>
      <c r="D1726" s="1"/>
      <c r="E1726" s="1"/>
      <c r="F1726" s="1"/>
      <c r="G1726" s="1"/>
      <c r="H1726" s="1"/>
      <c r="I1726" s="1"/>
    </row>
    <row r="1727" spans="1:9" x14ac:dyDescent="0.25">
      <c r="A1727" s="66"/>
      <c r="B1727" s="1"/>
      <c r="C1727" s="1"/>
      <c r="D1727" s="1"/>
      <c r="E1727" s="1"/>
      <c r="F1727" s="1"/>
      <c r="G1727" s="1"/>
      <c r="H1727" s="1"/>
      <c r="I1727" s="1"/>
    </row>
    <row r="1728" spans="1:9" x14ac:dyDescent="0.25">
      <c r="A1728" s="66"/>
      <c r="B1728" s="1"/>
      <c r="C1728" s="1"/>
      <c r="D1728" s="1"/>
      <c r="E1728" s="1"/>
      <c r="F1728" s="1"/>
      <c r="G1728" s="1"/>
      <c r="H1728" s="1"/>
      <c r="I1728" s="1"/>
    </row>
    <row r="1729" spans="1:9" x14ac:dyDescent="0.25">
      <c r="A1729" s="66"/>
      <c r="B1729" s="1"/>
      <c r="C1729" s="1"/>
      <c r="D1729" s="1"/>
      <c r="E1729" s="1"/>
      <c r="F1729" s="1"/>
      <c r="G1729" s="1"/>
      <c r="H1729" s="1"/>
      <c r="I1729" s="1"/>
    </row>
    <row r="1730" spans="1:9" x14ac:dyDescent="0.25">
      <c r="A1730" s="66"/>
      <c r="B1730" s="1"/>
      <c r="C1730" s="1"/>
      <c r="D1730" s="1"/>
      <c r="E1730" s="1"/>
      <c r="F1730" s="1"/>
      <c r="G1730" s="1"/>
      <c r="H1730" s="1"/>
      <c r="I1730" s="1"/>
    </row>
    <row r="1731" spans="1:9" x14ac:dyDescent="0.25">
      <c r="A1731" s="66"/>
      <c r="B1731" s="1"/>
      <c r="C1731" s="1"/>
      <c r="D1731" s="1"/>
      <c r="E1731" s="1"/>
      <c r="F1731" s="1"/>
      <c r="G1731" s="1"/>
      <c r="H1731" s="1"/>
      <c r="I1731" s="1"/>
    </row>
    <row r="1732" spans="1:9" x14ac:dyDescent="0.25">
      <c r="A1732" s="66"/>
      <c r="B1732" s="1"/>
      <c r="C1732" s="1"/>
      <c r="D1732" s="1"/>
      <c r="E1732" s="1"/>
      <c r="F1732" s="1"/>
      <c r="G1732" s="1"/>
      <c r="H1732" s="1"/>
      <c r="I1732" s="1"/>
    </row>
    <row r="1733" spans="1:9" x14ac:dyDescent="0.25">
      <c r="A1733" s="66"/>
      <c r="B1733" s="1"/>
      <c r="C1733" s="1"/>
      <c r="D1733" s="1"/>
      <c r="E1733" s="1"/>
      <c r="F1733" s="1"/>
      <c r="G1733" s="1"/>
      <c r="H1733" s="1"/>
      <c r="I1733" s="1"/>
    </row>
    <row r="1734" spans="1:9" x14ac:dyDescent="0.25">
      <c r="A1734" s="66"/>
      <c r="B1734" s="1"/>
      <c r="C1734" s="1"/>
      <c r="D1734" s="1"/>
      <c r="E1734" s="1"/>
      <c r="F1734" s="1"/>
      <c r="G1734" s="1"/>
      <c r="H1734" s="1"/>
      <c r="I1734" s="1"/>
    </row>
    <row r="1735" spans="1:9" x14ac:dyDescent="0.25">
      <c r="A1735" s="66"/>
      <c r="B1735" s="1"/>
      <c r="C1735" s="1"/>
      <c r="D1735" s="1"/>
      <c r="E1735" s="1"/>
      <c r="F1735" s="1"/>
      <c r="G1735" s="1"/>
      <c r="H1735" s="1"/>
      <c r="I1735" s="1"/>
    </row>
    <row r="1736" spans="1:9" x14ac:dyDescent="0.25">
      <c r="A1736" s="66"/>
      <c r="B1736" s="1"/>
      <c r="C1736" s="1"/>
      <c r="D1736" s="1"/>
      <c r="E1736" s="1"/>
      <c r="F1736" s="1"/>
      <c r="G1736" s="1"/>
      <c r="H1736" s="1"/>
      <c r="I1736" s="1"/>
    </row>
    <row r="1737" spans="1:9" x14ac:dyDescent="0.25">
      <c r="A1737" s="66"/>
      <c r="B1737" s="1"/>
      <c r="C1737" s="1"/>
      <c r="D1737" s="1"/>
      <c r="E1737" s="1"/>
      <c r="F1737" s="1"/>
      <c r="G1737" s="1"/>
      <c r="H1737" s="1"/>
      <c r="I1737" s="1"/>
    </row>
    <row r="1738" spans="1:9" x14ac:dyDescent="0.25">
      <c r="A1738" s="66"/>
      <c r="B1738" s="1"/>
      <c r="C1738" s="1"/>
      <c r="D1738" s="1"/>
      <c r="E1738" s="1"/>
      <c r="F1738" s="1"/>
      <c r="G1738" s="1"/>
      <c r="H1738" s="1"/>
      <c r="I1738" s="1"/>
    </row>
    <row r="1739" spans="1:9" x14ac:dyDescent="0.25">
      <c r="A1739" s="66"/>
      <c r="B1739" s="1"/>
      <c r="C1739" s="1"/>
      <c r="D1739" s="1"/>
      <c r="E1739" s="1"/>
      <c r="F1739" s="1"/>
      <c r="G1739" s="1"/>
      <c r="H1739" s="1"/>
      <c r="I1739" s="1"/>
    </row>
    <row r="1740" spans="1:9" x14ac:dyDescent="0.25">
      <c r="A1740" s="66"/>
      <c r="B1740" s="1"/>
      <c r="C1740" s="1"/>
      <c r="D1740" s="1"/>
      <c r="E1740" s="1"/>
      <c r="F1740" s="1"/>
      <c r="G1740" s="1"/>
      <c r="H1740" s="1"/>
      <c r="I1740" s="1"/>
    </row>
    <row r="1741" spans="1:9" x14ac:dyDescent="0.25">
      <c r="A1741" s="66"/>
      <c r="B1741" s="1"/>
      <c r="C1741" s="1"/>
      <c r="D1741" s="1"/>
      <c r="E1741" s="1"/>
      <c r="F1741" s="1"/>
      <c r="G1741" s="1"/>
      <c r="H1741" s="1"/>
      <c r="I1741" s="1"/>
    </row>
    <row r="1742" spans="1:9" x14ac:dyDescent="0.25">
      <c r="A1742" s="66"/>
      <c r="B1742" s="1"/>
      <c r="C1742" s="1"/>
      <c r="D1742" s="1"/>
      <c r="E1742" s="1"/>
      <c r="F1742" s="1"/>
      <c r="G1742" s="1"/>
      <c r="H1742" s="1"/>
      <c r="I1742" s="1"/>
    </row>
    <row r="1743" spans="1:9" x14ac:dyDescent="0.25">
      <c r="A1743" s="66"/>
      <c r="B1743" s="1"/>
      <c r="C1743" s="1"/>
      <c r="D1743" s="1"/>
      <c r="E1743" s="1"/>
      <c r="F1743" s="1"/>
      <c r="G1743" s="1"/>
      <c r="H1743" s="1"/>
      <c r="I1743" s="1"/>
    </row>
    <row r="1744" spans="1:9" x14ac:dyDescent="0.25">
      <c r="A1744" s="66"/>
      <c r="B1744" s="1"/>
      <c r="C1744" s="1"/>
      <c r="D1744" s="1"/>
      <c r="E1744" s="1"/>
      <c r="F1744" s="1"/>
      <c r="G1744" s="1"/>
      <c r="H1744" s="1"/>
      <c r="I1744" s="1"/>
    </row>
    <row r="1745" spans="1:9" x14ac:dyDescent="0.25">
      <c r="A1745" s="66"/>
      <c r="B1745" s="1"/>
      <c r="C1745" s="1"/>
      <c r="D1745" s="1"/>
      <c r="E1745" s="1"/>
      <c r="F1745" s="1"/>
      <c r="G1745" s="1"/>
      <c r="H1745" s="1"/>
      <c r="I1745" s="1"/>
    </row>
    <row r="1746" spans="1:9" x14ac:dyDescent="0.25">
      <c r="A1746" s="66"/>
      <c r="B1746" s="1"/>
      <c r="C1746" s="1"/>
      <c r="D1746" s="1"/>
      <c r="E1746" s="1"/>
      <c r="F1746" s="1"/>
      <c r="G1746" s="1"/>
      <c r="H1746" s="1"/>
      <c r="I1746" s="1"/>
    </row>
    <row r="1747" spans="1:9" x14ac:dyDescent="0.25">
      <c r="A1747" s="66"/>
      <c r="B1747" s="1"/>
      <c r="C1747" s="1"/>
      <c r="D1747" s="1"/>
      <c r="E1747" s="1"/>
      <c r="F1747" s="1"/>
      <c r="G1747" s="1"/>
      <c r="H1747" s="1"/>
      <c r="I1747" s="1"/>
    </row>
    <row r="1748" spans="1:9" x14ac:dyDescent="0.25">
      <c r="A1748" s="66"/>
      <c r="B1748" s="1"/>
      <c r="C1748" s="1"/>
      <c r="D1748" s="1"/>
      <c r="E1748" s="1"/>
      <c r="F1748" s="1"/>
      <c r="G1748" s="1"/>
      <c r="H1748" s="1"/>
      <c r="I1748" s="1"/>
    </row>
    <row r="1749" spans="1:9" x14ac:dyDescent="0.25">
      <c r="A1749" s="66"/>
      <c r="B1749" s="1"/>
      <c r="C1749" s="1"/>
      <c r="D1749" s="1"/>
      <c r="E1749" s="1"/>
      <c r="F1749" s="1"/>
      <c r="G1749" s="1"/>
      <c r="H1749" s="1"/>
      <c r="I1749" s="1"/>
    </row>
    <row r="1750" spans="1:9" x14ac:dyDescent="0.25">
      <c r="A1750" s="66"/>
      <c r="B1750" s="1"/>
      <c r="C1750" s="1"/>
      <c r="D1750" s="1"/>
      <c r="E1750" s="1"/>
      <c r="F1750" s="1"/>
      <c r="G1750" s="1"/>
      <c r="H1750" s="1"/>
      <c r="I1750" s="1"/>
    </row>
    <row r="1751" spans="1:9" x14ac:dyDescent="0.25">
      <c r="A1751" s="66"/>
      <c r="B1751" s="1"/>
      <c r="C1751" s="1"/>
      <c r="D1751" s="1"/>
      <c r="E1751" s="1"/>
      <c r="F1751" s="1"/>
      <c r="G1751" s="1"/>
      <c r="H1751" s="1"/>
      <c r="I1751" s="1"/>
    </row>
    <row r="1752" spans="1:9" x14ac:dyDescent="0.25">
      <c r="A1752" s="66"/>
      <c r="B1752" s="1"/>
      <c r="C1752" s="1"/>
      <c r="D1752" s="1"/>
      <c r="E1752" s="1"/>
      <c r="F1752" s="1"/>
      <c r="G1752" s="1"/>
      <c r="H1752" s="1"/>
      <c r="I1752" s="1"/>
    </row>
    <row r="1753" spans="1:9" x14ac:dyDescent="0.25">
      <c r="A1753" s="66"/>
      <c r="B1753" s="1"/>
      <c r="C1753" s="1"/>
      <c r="D1753" s="1"/>
      <c r="E1753" s="1"/>
      <c r="F1753" s="1"/>
      <c r="G1753" s="1"/>
      <c r="H1753" s="1"/>
      <c r="I1753" s="1"/>
    </row>
    <row r="1754" spans="1:9" x14ac:dyDescent="0.25">
      <c r="A1754" s="66"/>
      <c r="B1754" s="1"/>
      <c r="C1754" s="1"/>
      <c r="D1754" s="1"/>
      <c r="E1754" s="1"/>
      <c r="F1754" s="1"/>
      <c r="G1754" s="1"/>
      <c r="H1754" s="1"/>
      <c r="I1754" s="1"/>
    </row>
    <row r="1755" spans="1:9" x14ac:dyDescent="0.25">
      <c r="A1755" s="66"/>
      <c r="B1755" s="1"/>
      <c r="C1755" s="1"/>
      <c r="D1755" s="1"/>
      <c r="E1755" s="1"/>
      <c r="F1755" s="1"/>
      <c r="G1755" s="1"/>
      <c r="H1755" s="1"/>
      <c r="I1755" s="1"/>
    </row>
    <row r="1756" spans="1:9" x14ac:dyDescent="0.25">
      <c r="A1756" s="66"/>
      <c r="B1756" s="1"/>
      <c r="C1756" s="1"/>
      <c r="D1756" s="1"/>
      <c r="E1756" s="1"/>
      <c r="F1756" s="1"/>
      <c r="G1756" s="1"/>
      <c r="H1756" s="1"/>
      <c r="I1756" s="1"/>
    </row>
    <row r="1757" spans="1:9" x14ac:dyDescent="0.25">
      <c r="A1757" s="66"/>
      <c r="B1757" s="1"/>
      <c r="C1757" s="1"/>
      <c r="D1757" s="1"/>
      <c r="E1757" s="1"/>
      <c r="F1757" s="1"/>
      <c r="G1757" s="1"/>
      <c r="H1757" s="1"/>
      <c r="I1757" s="1"/>
    </row>
    <row r="1758" spans="1:9" x14ac:dyDescent="0.25">
      <c r="A1758" s="66"/>
      <c r="B1758" s="1"/>
      <c r="C1758" s="1"/>
      <c r="D1758" s="1"/>
      <c r="E1758" s="1"/>
      <c r="F1758" s="1"/>
      <c r="G1758" s="1"/>
      <c r="H1758" s="1"/>
      <c r="I1758" s="1"/>
    </row>
    <row r="1759" spans="1:9" x14ac:dyDescent="0.25">
      <c r="A1759" s="66"/>
      <c r="B1759" s="1"/>
      <c r="C1759" s="1"/>
      <c r="D1759" s="1"/>
      <c r="E1759" s="1"/>
      <c r="F1759" s="1"/>
      <c r="G1759" s="1"/>
      <c r="H1759" s="1"/>
      <c r="I1759" s="1"/>
    </row>
    <row r="1760" spans="1:9" x14ac:dyDescent="0.25">
      <c r="A1760" s="66"/>
      <c r="B1760" s="1"/>
      <c r="C1760" s="1"/>
      <c r="D1760" s="1"/>
      <c r="E1760" s="1"/>
      <c r="F1760" s="1"/>
      <c r="G1760" s="1"/>
      <c r="H1760" s="1"/>
      <c r="I1760" s="1"/>
    </row>
    <row r="1761" spans="1:9" x14ac:dyDescent="0.25">
      <c r="A1761" s="66"/>
      <c r="B1761" s="1"/>
      <c r="C1761" s="1"/>
      <c r="D1761" s="1"/>
      <c r="E1761" s="1"/>
      <c r="F1761" s="1"/>
      <c r="G1761" s="1"/>
      <c r="H1761" s="1"/>
      <c r="I1761" s="1"/>
    </row>
    <row r="1762" spans="1:9" x14ac:dyDescent="0.25">
      <c r="A1762" s="66"/>
      <c r="B1762" s="1"/>
      <c r="C1762" s="1"/>
      <c r="D1762" s="1"/>
      <c r="E1762" s="1"/>
      <c r="F1762" s="1"/>
      <c r="G1762" s="1"/>
      <c r="H1762" s="1"/>
      <c r="I1762" s="1"/>
    </row>
    <row r="1763" spans="1:9" x14ac:dyDescent="0.25">
      <c r="A1763" s="66"/>
      <c r="B1763" s="1"/>
      <c r="C1763" s="1"/>
      <c r="D1763" s="1"/>
      <c r="E1763" s="1"/>
      <c r="F1763" s="1"/>
      <c r="G1763" s="1"/>
      <c r="H1763" s="1"/>
      <c r="I1763" s="1"/>
    </row>
    <row r="1764" spans="1:9" x14ac:dyDescent="0.25">
      <c r="A1764" s="66"/>
      <c r="B1764" s="1"/>
      <c r="C1764" s="1"/>
      <c r="D1764" s="1"/>
      <c r="E1764" s="1"/>
      <c r="F1764" s="1"/>
      <c r="G1764" s="1"/>
      <c r="H1764" s="1"/>
      <c r="I1764" s="1"/>
    </row>
    <row r="1765" spans="1:9" x14ac:dyDescent="0.25">
      <c r="A1765" s="66"/>
      <c r="B1765" s="1"/>
      <c r="C1765" s="1"/>
      <c r="D1765" s="1"/>
      <c r="E1765" s="1"/>
      <c r="F1765" s="1"/>
      <c r="G1765" s="1"/>
      <c r="H1765" s="1"/>
      <c r="I1765" s="1"/>
    </row>
    <row r="1766" spans="1:9" x14ac:dyDescent="0.25">
      <c r="A1766" s="66"/>
      <c r="B1766" s="1"/>
      <c r="C1766" s="1"/>
      <c r="D1766" s="1"/>
      <c r="E1766" s="1"/>
      <c r="F1766" s="1"/>
      <c r="G1766" s="1"/>
      <c r="H1766" s="1"/>
      <c r="I1766" s="1"/>
    </row>
    <row r="1767" spans="1:9" x14ac:dyDescent="0.25">
      <c r="A1767" s="66"/>
      <c r="B1767" s="1"/>
      <c r="C1767" s="1"/>
      <c r="D1767" s="1"/>
      <c r="E1767" s="1"/>
      <c r="F1767" s="1"/>
      <c r="G1767" s="1"/>
      <c r="H1767" s="1"/>
      <c r="I1767" s="1"/>
    </row>
    <row r="1768" spans="1:9" x14ac:dyDescent="0.25">
      <c r="A1768" s="66"/>
      <c r="B1768" s="1"/>
      <c r="C1768" s="1"/>
      <c r="D1768" s="1"/>
      <c r="E1768" s="1"/>
      <c r="F1768" s="1"/>
      <c r="G1768" s="1"/>
      <c r="H1768" s="1"/>
      <c r="I1768" s="1"/>
    </row>
    <row r="1769" spans="1:9" x14ac:dyDescent="0.25">
      <c r="A1769" s="66"/>
      <c r="B1769" s="1"/>
      <c r="C1769" s="1"/>
      <c r="D1769" s="1"/>
      <c r="E1769" s="1"/>
      <c r="F1769" s="1"/>
      <c r="G1769" s="1"/>
      <c r="H1769" s="1"/>
      <c r="I1769" s="1"/>
    </row>
    <row r="1770" spans="1:9" x14ac:dyDescent="0.25">
      <c r="A1770" s="66"/>
      <c r="B1770" s="1"/>
      <c r="C1770" s="1"/>
      <c r="D1770" s="1"/>
      <c r="E1770" s="1"/>
      <c r="F1770" s="1"/>
      <c r="G1770" s="1"/>
      <c r="H1770" s="1"/>
      <c r="I1770" s="1"/>
    </row>
    <row r="1771" spans="1:9" x14ac:dyDescent="0.25">
      <c r="A1771" s="66"/>
      <c r="B1771" s="1"/>
      <c r="C1771" s="1"/>
      <c r="D1771" s="1"/>
      <c r="E1771" s="1"/>
      <c r="F1771" s="1"/>
      <c r="G1771" s="1"/>
      <c r="H1771" s="1"/>
      <c r="I1771" s="1"/>
    </row>
    <row r="1772" spans="1:9" x14ac:dyDescent="0.25">
      <c r="A1772" s="66"/>
      <c r="B1772" s="1"/>
      <c r="C1772" s="1"/>
      <c r="D1772" s="1"/>
      <c r="E1772" s="1"/>
      <c r="F1772" s="1"/>
      <c r="G1772" s="1"/>
      <c r="H1772" s="1"/>
      <c r="I1772" s="1"/>
    </row>
    <row r="1773" spans="1:9" x14ac:dyDescent="0.25">
      <c r="A1773" s="66"/>
      <c r="B1773" s="1"/>
      <c r="C1773" s="1"/>
      <c r="D1773" s="1"/>
      <c r="E1773" s="1"/>
      <c r="F1773" s="1"/>
      <c r="G1773" s="1"/>
      <c r="H1773" s="1"/>
      <c r="I1773" s="1"/>
    </row>
    <row r="1774" spans="1:9" x14ac:dyDescent="0.25">
      <c r="A1774" s="66"/>
      <c r="B1774" s="1"/>
      <c r="C1774" s="1"/>
      <c r="D1774" s="1"/>
      <c r="E1774" s="1"/>
      <c r="F1774" s="1"/>
      <c r="G1774" s="1"/>
      <c r="H1774" s="1"/>
      <c r="I1774" s="1"/>
    </row>
    <row r="1775" spans="1:9" x14ac:dyDescent="0.25">
      <c r="A1775" s="66"/>
      <c r="B1775" s="1"/>
      <c r="C1775" s="1"/>
      <c r="D1775" s="1"/>
      <c r="E1775" s="1"/>
      <c r="F1775" s="1"/>
      <c r="G1775" s="1"/>
      <c r="H1775" s="1"/>
      <c r="I1775" s="1"/>
    </row>
    <row r="1776" spans="1:9" x14ac:dyDescent="0.25">
      <c r="A1776" s="66"/>
      <c r="B1776" s="1"/>
      <c r="C1776" s="1"/>
      <c r="D1776" s="1"/>
      <c r="E1776" s="1"/>
      <c r="F1776" s="1"/>
      <c r="G1776" s="1"/>
      <c r="H1776" s="1"/>
      <c r="I1776" s="1"/>
    </row>
    <row r="1777" spans="1:9" x14ac:dyDescent="0.25">
      <c r="A1777" s="66"/>
      <c r="B1777" s="1"/>
      <c r="C1777" s="1"/>
      <c r="D1777" s="1"/>
      <c r="E1777" s="1"/>
      <c r="F1777" s="1"/>
      <c r="G1777" s="1"/>
      <c r="H1777" s="1"/>
      <c r="I1777" s="1"/>
    </row>
    <row r="1778" spans="1:9" x14ac:dyDescent="0.25">
      <c r="A1778" s="66"/>
      <c r="B1778" s="1"/>
      <c r="C1778" s="1"/>
      <c r="D1778" s="1"/>
      <c r="E1778" s="1"/>
      <c r="F1778" s="1"/>
      <c r="G1778" s="1"/>
      <c r="H1778" s="1"/>
      <c r="I1778" s="1"/>
    </row>
    <row r="1779" spans="1:9" x14ac:dyDescent="0.25">
      <c r="A1779" s="66"/>
      <c r="B1779" s="1"/>
      <c r="C1779" s="1"/>
      <c r="D1779" s="1"/>
      <c r="E1779" s="1"/>
      <c r="F1779" s="1"/>
      <c r="G1779" s="1"/>
      <c r="H1779" s="1"/>
      <c r="I1779" s="1"/>
    </row>
    <row r="1780" spans="1:9" x14ac:dyDescent="0.25">
      <c r="A1780" s="66"/>
      <c r="B1780" s="1"/>
      <c r="C1780" s="1"/>
      <c r="D1780" s="1"/>
      <c r="E1780" s="1"/>
      <c r="F1780" s="1"/>
      <c r="G1780" s="1"/>
      <c r="H1780" s="1"/>
      <c r="I1780" s="1"/>
    </row>
    <row r="1781" spans="1:9" x14ac:dyDescent="0.25">
      <c r="A1781" s="66"/>
      <c r="B1781" s="1"/>
      <c r="C1781" s="1"/>
      <c r="D1781" s="1"/>
      <c r="E1781" s="1"/>
      <c r="F1781" s="1"/>
      <c r="G1781" s="1"/>
      <c r="H1781" s="1"/>
      <c r="I1781" s="1"/>
    </row>
    <row r="1782" spans="1:9" x14ac:dyDescent="0.25">
      <c r="A1782" s="66"/>
      <c r="B1782" s="1"/>
      <c r="C1782" s="1"/>
      <c r="D1782" s="1"/>
      <c r="E1782" s="1"/>
      <c r="F1782" s="1"/>
      <c r="G1782" s="1"/>
      <c r="H1782" s="1"/>
      <c r="I1782" s="1"/>
    </row>
    <row r="1783" spans="1:9" x14ac:dyDescent="0.25">
      <c r="A1783" s="66"/>
      <c r="B1783" s="1"/>
      <c r="C1783" s="1"/>
      <c r="D1783" s="1"/>
      <c r="E1783" s="1"/>
      <c r="F1783" s="1"/>
      <c r="G1783" s="1"/>
      <c r="H1783" s="1"/>
      <c r="I1783" s="1"/>
    </row>
    <row r="1784" spans="1:9" x14ac:dyDescent="0.25">
      <c r="A1784" s="66"/>
      <c r="B1784" s="1"/>
      <c r="C1784" s="1"/>
      <c r="D1784" s="1"/>
      <c r="E1784" s="1"/>
      <c r="F1784" s="1"/>
      <c r="G1784" s="1"/>
      <c r="H1784" s="1"/>
      <c r="I1784" s="1"/>
    </row>
    <row r="1785" spans="1:9" x14ac:dyDescent="0.25">
      <c r="A1785" s="66"/>
      <c r="B1785" s="1"/>
      <c r="C1785" s="1"/>
      <c r="D1785" s="1"/>
      <c r="E1785" s="1"/>
      <c r="F1785" s="1"/>
      <c r="G1785" s="1"/>
      <c r="H1785" s="1"/>
      <c r="I1785" s="1"/>
    </row>
    <row r="1786" spans="1:9" x14ac:dyDescent="0.25">
      <c r="A1786" s="66"/>
      <c r="B1786" s="1"/>
      <c r="C1786" s="1"/>
      <c r="D1786" s="1"/>
      <c r="E1786" s="1"/>
      <c r="F1786" s="1"/>
      <c r="G1786" s="1"/>
      <c r="H1786" s="1"/>
      <c r="I1786" s="1"/>
    </row>
    <row r="1787" spans="1:9" x14ac:dyDescent="0.25">
      <c r="A1787" s="66"/>
      <c r="B1787" s="1"/>
      <c r="C1787" s="1"/>
      <c r="D1787" s="1"/>
      <c r="E1787" s="1"/>
      <c r="F1787" s="1"/>
      <c r="G1787" s="1"/>
      <c r="H1787" s="1"/>
      <c r="I1787" s="1"/>
    </row>
    <row r="1788" spans="1:9" x14ac:dyDescent="0.25">
      <c r="A1788" s="66"/>
      <c r="B1788" s="1"/>
      <c r="C1788" s="1"/>
      <c r="D1788" s="1"/>
      <c r="E1788" s="1"/>
      <c r="F1788" s="1"/>
      <c r="G1788" s="1"/>
      <c r="H1788" s="1"/>
      <c r="I1788" s="1"/>
    </row>
    <row r="1789" spans="1:9" x14ac:dyDescent="0.25">
      <c r="A1789" s="66"/>
      <c r="B1789" s="1"/>
      <c r="C1789" s="1"/>
      <c r="D1789" s="1"/>
      <c r="E1789" s="1"/>
      <c r="F1789" s="1"/>
      <c r="G1789" s="1"/>
      <c r="H1789" s="1"/>
      <c r="I1789" s="1"/>
    </row>
    <row r="1790" spans="1:9" x14ac:dyDescent="0.25">
      <c r="A1790" s="66"/>
      <c r="B1790" s="1"/>
      <c r="C1790" s="1"/>
      <c r="D1790" s="1"/>
      <c r="E1790" s="1"/>
      <c r="F1790" s="1"/>
      <c r="G1790" s="1"/>
      <c r="H1790" s="1"/>
      <c r="I1790" s="1"/>
    </row>
    <row r="1791" spans="1:9" x14ac:dyDescent="0.25">
      <c r="A1791" s="66"/>
      <c r="B1791" s="1"/>
      <c r="C1791" s="1"/>
      <c r="D1791" s="1"/>
      <c r="E1791" s="1"/>
      <c r="F1791" s="1"/>
      <c r="G1791" s="1"/>
      <c r="H1791" s="1"/>
      <c r="I1791" s="1"/>
    </row>
    <row r="1792" spans="1:9" x14ac:dyDescent="0.25">
      <c r="A1792" s="66"/>
      <c r="B1792" s="1"/>
      <c r="C1792" s="1"/>
      <c r="D1792" s="1"/>
      <c r="E1792" s="1"/>
      <c r="F1792" s="1"/>
      <c r="G1792" s="1"/>
      <c r="H1792" s="1"/>
      <c r="I1792" s="1"/>
    </row>
    <row r="1793" spans="1:9" x14ac:dyDescent="0.25">
      <c r="A1793" s="66"/>
      <c r="B1793" s="1"/>
      <c r="C1793" s="1"/>
      <c r="D1793" s="1"/>
      <c r="E1793" s="1"/>
      <c r="F1793" s="1"/>
      <c r="G1793" s="1"/>
      <c r="H1793" s="1"/>
      <c r="I1793" s="1"/>
    </row>
    <row r="1794" spans="1:9" x14ac:dyDescent="0.25">
      <c r="A1794" s="66"/>
      <c r="B1794" s="1"/>
      <c r="C1794" s="1"/>
      <c r="D1794" s="1"/>
      <c r="E1794" s="1"/>
      <c r="F1794" s="1"/>
      <c r="G1794" s="1"/>
      <c r="H1794" s="1"/>
      <c r="I1794" s="1"/>
    </row>
    <row r="1795" spans="1:9" x14ac:dyDescent="0.25">
      <c r="A1795" s="66"/>
      <c r="B1795" s="1"/>
      <c r="C1795" s="1"/>
      <c r="D1795" s="1"/>
      <c r="E1795" s="1"/>
      <c r="F1795" s="1"/>
      <c r="G1795" s="1"/>
      <c r="H1795" s="1"/>
      <c r="I1795" s="1"/>
    </row>
    <row r="1796" spans="1:9" x14ac:dyDescent="0.25">
      <c r="A1796" s="66"/>
      <c r="B1796" s="1"/>
      <c r="C1796" s="1"/>
      <c r="D1796" s="1"/>
      <c r="E1796" s="1"/>
      <c r="F1796" s="1"/>
      <c r="G1796" s="1"/>
      <c r="H1796" s="1"/>
      <c r="I1796" s="1"/>
    </row>
    <row r="1797" spans="1:9" x14ac:dyDescent="0.25">
      <c r="A1797" s="66"/>
      <c r="B1797" s="1"/>
      <c r="C1797" s="1"/>
      <c r="D1797" s="1"/>
      <c r="E1797" s="1"/>
      <c r="F1797" s="1"/>
      <c r="G1797" s="1"/>
      <c r="H1797" s="1"/>
      <c r="I1797" s="1"/>
    </row>
    <row r="1798" spans="1:9" x14ac:dyDescent="0.25">
      <c r="A1798" s="66"/>
      <c r="B1798" s="1"/>
      <c r="C1798" s="1"/>
      <c r="D1798" s="1"/>
      <c r="E1798" s="1"/>
      <c r="F1798" s="1"/>
      <c r="G1798" s="1"/>
      <c r="H1798" s="1"/>
      <c r="I1798" s="1"/>
    </row>
    <row r="1799" spans="1:9" x14ac:dyDescent="0.25">
      <c r="A1799" s="66"/>
      <c r="B1799" s="1"/>
      <c r="C1799" s="1"/>
      <c r="D1799" s="1"/>
      <c r="E1799" s="1"/>
      <c r="F1799" s="1"/>
      <c r="G1799" s="1"/>
      <c r="H1799" s="1"/>
      <c r="I1799" s="1"/>
    </row>
    <row r="1800" spans="1:9" x14ac:dyDescent="0.25">
      <c r="A1800" s="66"/>
      <c r="B1800" s="1"/>
      <c r="C1800" s="1"/>
      <c r="D1800" s="1"/>
      <c r="E1800" s="1"/>
      <c r="F1800" s="1"/>
      <c r="G1800" s="1"/>
      <c r="H1800" s="1"/>
      <c r="I1800" s="1"/>
    </row>
    <row r="1801" spans="1:9" x14ac:dyDescent="0.25">
      <c r="A1801" s="66"/>
      <c r="B1801" s="1"/>
      <c r="C1801" s="1"/>
      <c r="D1801" s="1"/>
      <c r="E1801" s="1"/>
      <c r="F1801" s="1"/>
      <c r="G1801" s="1"/>
      <c r="H1801" s="1"/>
      <c r="I1801" s="1"/>
    </row>
    <row r="1802" spans="1:9" x14ac:dyDescent="0.25">
      <c r="A1802" s="66"/>
      <c r="B1802" s="1"/>
      <c r="C1802" s="1"/>
      <c r="D1802" s="1"/>
      <c r="E1802" s="1"/>
      <c r="F1802" s="1"/>
      <c r="G1802" s="1"/>
      <c r="H1802" s="1"/>
      <c r="I1802" s="1"/>
    </row>
    <row r="1803" spans="1:9" x14ac:dyDescent="0.25">
      <c r="A1803" s="66"/>
      <c r="B1803" s="1"/>
      <c r="C1803" s="1"/>
      <c r="D1803" s="1"/>
      <c r="E1803" s="1"/>
      <c r="F1803" s="1"/>
      <c r="G1803" s="1"/>
      <c r="H1803" s="1"/>
      <c r="I1803" s="1"/>
    </row>
    <row r="1804" spans="1:9" x14ac:dyDescent="0.25">
      <c r="A1804" s="66"/>
      <c r="B1804" s="1"/>
      <c r="C1804" s="1"/>
      <c r="D1804" s="1"/>
      <c r="E1804" s="1"/>
      <c r="F1804" s="1"/>
      <c r="G1804" s="1"/>
      <c r="H1804" s="1"/>
      <c r="I1804" s="1"/>
    </row>
    <row r="1805" spans="1:9" x14ac:dyDescent="0.25">
      <c r="A1805" s="66"/>
      <c r="B1805" s="1"/>
      <c r="C1805" s="1"/>
      <c r="D1805" s="1"/>
      <c r="E1805" s="1"/>
      <c r="F1805" s="1"/>
      <c r="G1805" s="1"/>
      <c r="H1805" s="1"/>
      <c r="I1805" s="1"/>
    </row>
    <row r="1806" spans="1:9" x14ac:dyDescent="0.25">
      <c r="A1806" s="66"/>
      <c r="B1806" s="1"/>
      <c r="C1806" s="1"/>
      <c r="D1806" s="1"/>
      <c r="E1806" s="1"/>
      <c r="F1806" s="1"/>
      <c r="G1806" s="1"/>
      <c r="H1806" s="1"/>
      <c r="I1806" s="1"/>
    </row>
    <row r="1807" spans="1:9" x14ac:dyDescent="0.25">
      <c r="A1807" s="66"/>
      <c r="B1807" s="1"/>
      <c r="C1807" s="1"/>
      <c r="D1807" s="1"/>
      <c r="E1807" s="1"/>
      <c r="F1807" s="1"/>
      <c r="G1807" s="1"/>
      <c r="H1807" s="1"/>
      <c r="I1807" s="1"/>
    </row>
    <row r="1808" spans="1:9" x14ac:dyDescent="0.25">
      <c r="A1808" s="66"/>
      <c r="B1808" s="1"/>
      <c r="C1808" s="1"/>
      <c r="D1808" s="1"/>
      <c r="E1808" s="1"/>
      <c r="F1808" s="1"/>
      <c r="G1808" s="1"/>
      <c r="H1808" s="1"/>
      <c r="I1808" s="1"/>
    </row>
    <row r="1809" spans="1:9" x14ac:dyDescent="0.25">
      <c r="A1809" s="66"/>
      <c r="B1809" s="1"/>
      <c r="C1809" s="1"/>
      <c r="D1809" s="1"/>
      <c r="E1809" s="1"/>
      <c r="F1809" s="1"/>
      <c r="G1809" s="1"/>
      <c r="H1809" s="1"/>
      <c r="I1809" s="1"/>
    </row>
    <row r="1810" spans="1:9" x14ac:dyDescent="0.25">
      <c r="A1810" s="66"/>
      <c r="B1810" s="1"/>
      <c r="C1810" s="1"/>
      <c r="D1810" s="1"/>
      <c r="E1810" s="1"/>
      <c r="F1810" s="1"/>
      <c r="G1810" s="1"/>
      <c r="H1810" s="1"/>
      <c r="I1810" s="1"/>
    </row>
    <row r="1811" spans="1:9" x14ac:dyDescent="0.25">
      <c r="A1811" s="66"/>
      <c r="B1811" s="1"/>
      <c r="C1811" s="1"/>
      <c r="D1811" s="1"/>
      <c r="E1811" s="1"/>
      <c r="F1811" s="1"/>
      <c r="G1811" s="1"/>
      <c r="H1811" s="1"/>
      <c r="I1811" s="1"/>
    </row>
    <row r="1812" spans="1:9" x14ac:dyDescent="0.25">
      <c r="A1812" s="66"/>
      <c r="B1812" s="1"/>
      <c r="C1812" s="1"/>
      <c r="D1812" s="1"/>
      <c r="E1812" s="1"/>
      <c r="F1812" s="1"/>
      <c r="G1812" s="1"/>
      <c r="H1812" s="1"/>
      <c r="I1812" s="1"/>
    </row>
    <row r="1813" spans="1:9" x14ac:dyDescent="0.25">
      <c r="A1813" s="66"/>
      <c r="B1813" s="1"/>
      <c r="C1813" s="1"/>
      <c r="D1813" s="1"/>
      <c r="E1813" s="1"/>
      <c r="F1813" s="1"/>
      <c r="G1813" s="1"/>
      <c r="H1813" s="1"/>
      <c r="I1813" s="1"/>
    </row>
    <row r="1814" spans="1:9" x14ac:dyDescent="0.25">
      <c r="A1814" s="66"/>
      <c r="B1814" s="1"/>
      <c r="C1814" s="1"/>
      <c r="D1814" s="1"/>
      <c r="E1814" s="1"/>
      <c r="F1814" s="1"/>
      <c r="G1814" s="1"/>
      <c r="H1814" s="1"/>
      <c r="I1814" s="1"/>
    </row>
    <row r="1815" spans="1:9" x14ac:dyDescent="0.25">
      <c r="A1815" s="66"/>
      <c r="B1815" s="1"/>
      <c r="C1815" s="1"/>
      <c r="D1815" s="1"/>
      <c r="E1815" s="1"/>
      <c r="F1815" s="1"/>
      <c r="G1815" s="1"/>
      <c r="H1815" s="1"/>
      <c r="I1815" s="1"/>
    </row>
    <row r="1816" spans="1:9" x14ac:dyDescent="0.25">
      <c r="A1816" s="66"/>
      <c r="B1816" s="1"/>
      <c r="C1816" s="1"/>
      <c r="D1816" s="1"/>
      <c r="E1816" s="1"/>
      <c r="F1816" s="1"/>
      <c r="G1816" s="1"/>
      <c r="H1816" s="1"/>
      <c r="I1816" s="1"/>
    </row>
    <row r="1817" spans="1:9" x14ac:dyDescent="0.25">
      <c r="A1817" s="66"/>
      <c r="B1817" s="1"/>
      <c r="C1817" s="1"/>
      <c r="D1817" s="1"/>
      <c r="E1817" s="1"/>
      <c r="F1817" s="1"/>
      <c r="G1817" s="1"/>
      <c r="H1817" s="1"/>
      <c r="I1817" s="1"/>
    </row>
    <row r="1818" spans="1:9" x14ac:dyDescent="0.25">
      <c r="A1818" s="66"/>
      <c r="B1818" s="1"/>
      <c r="C1818" s="1"/>
      <c r="D1818" s="1"/>
      <c r="E1818" s="1"/>
      <c r="F1818" s="1"/>
      <c r="G1818" s="1"/>
      <c r="H1818" s="1"/>
      <c r="I1818" s="1"/>
    </row>
    <row r="1819" spans="1:9" x14ac:dyDescent="0.25">
      <c r="A1819" s="66"/>
      <c r="B1819" s="1"/>
      <c r="C1819" s="1"/>
      <c r="D1819" s="1"/>
      <c r="E1819" s="1"/>
      <c r="F1819" s="1"/>
      <c r="G1819" s="1"/>
      <c r="H1819" s="1"/>
      <c r="I1819" s="1"/>
    </row>
    <row r="1820" spans="1:9" x14ac:dyDescent="0.25">
      <c r="A1820" s="66"/>
      <c r="B1820" s="1"/>
      <c r="C1820" s="1"/>
      <c r="D1820" s="1"/>
      <c r="E1820" s="1"/>
      <c r="F1820" s="1"/>
      <c r="G1820" s="1"/>
      <c r="H1820" s="1"/>
      <c r="I1820" s="1"/>
    </row>
    <row r="1821" spans="1:9" x14ac:dyDescent="0.25">
      <c r="A1821" s="66"/>
      <c r="B1821" s="1"/>
      <c r="C1821" s="1"/>
      <c r="D1821" s="1"/>
      <c r="E1821" s="1"/>
      <c r="F1821" s="1"/>
      <c r="G1821" s="1"/>
      <c r="H1821" s="1"/>
      <c r="I1821" s="1"/>
    </row>
    <row r="1822" spans="1:9" x14ac:dyDescent="0.25">
      <c r="A1822" s="66"/>
      <c r="B1822" s="1"/>
      <c r="C1822" s="1"/>
      <c r="D1822" s="1"/>
      <c r="E1822" s="1"/>
      <c r="F1822" s="1"/>
      <c r="G1822" s="1"/>
      <c r="H1822" s="1"/>
      <c r="I1822" s="1"/>
    </row>
    <row r="1823" spans="1:9" x14ac:dyDescent="0.25">
      <c r="A1823" s="66"/>
      <c r="B1823" s="1"/>
      <c r="C1823" s="1"/>
      <c r="D1823" s="1"/>
      <c r="E1823" s="1"/>
      <c r="F1823" s="1"/>
      <c r="G1823" s="1"/>
      <c r="H1823" s="1"/>
      <c r="I1823" s="1"/>
    </row>
    <row r="1824" spans="1:9" x14ac:dyDescent="0.25">
      <c r="A1824" s="66"/>
      <c r="B1824" s="1"/>
      <c r="C1824" s="1"/>
      <c r="D1824" s="1"/>
      <c r="E1824" s="1"/>
      <c r="F1824" s="1"/>
      <c r="G1824" s="1"/>
      <c r="H1824" s="1"/>
      <c r="I1824" s="1"/>
    </row>
    <row r="1825" spans="1:9" x14ac:dyDescent="0.25">
      <c r="A1825" s="66"/>
      <c r="B1825" s="1"/>
      <c r="C1825" s="1"/>
      <c r="D1825" s="1"/>
      <c r="E1825" s="1"/>
      <c r="F1825" s="1"/>
      <c r="G1825" s="1"/>
      <c r="H1825" s="1"/>
      <c r="I1825" s="1"/>
    </row>
    <row r="1826" spans="1:9" x14ac:dyDescent="0.25">
      <c r="A1826" s="66"/>
      <c r="B1826" s="1"/>
      <c r="C1826" s="1"/>
      <c r="D1826" s="1"/>
      <c r="E1826" s="1"/>
      <c r="F1826" s="1"/>
      <c r="G1826" s="1"/>
      <c r="H1826" s="1"/>
      <c r="I1826" s="1"/>
    </row>
    <row r="1827" spans="1:9" x14ac:dyDescent="0.25">
      <c r="A1827" s="66"/>
      <c r="B1827" s="1"/>
      <c r="C1827" s="1"/>
      <c r="D1827" s="1"/>
      <c r="E1827" s="1"/>
      <c r="F1827" s="1"/>
      <c r="G1827" s="1"/>
      <c r="H1827" s="1"/>
      <c r="I1827" s="1"/>
    </row>
    <row r="1828" spans="1:9" x14ac:dyDescent="0.25">
      <c r="A1828" s="66"/>
      <c r="B1828" s="1"/>
      <c r="C1828" s="1"/>
      <c r="D1828" s="1"/>
      <c r="E1828" s="1"/>
      <c r="F1828" s="1"/>
      <c r="G1828" s="1"/>
      <c r="H1828" s="1"/>
      <c r="I1828" s="1"/>
    </row>
    <row r="1829" spans="1:9" x14ac:dyDescent="0.25">
      <c r="A1829" s="66"/>
      <c r="B1829" s="1"/>
      <c r="C1829" s="1"/>
      <c r="D1829" s="1"/>
      <c r="E1829" s="1"/>
      <c r="F1829" s="1"/>
      <c r="G1829" s="1"/>
      <c r="H1829" s="1"/>
      <c r="I1829" s="1"/>
    </row>
    <row r="1830" spans="1:9" x14ac:dyDescent="0.25">
      <c r="A1830" s="66"/>
      <c r="B1830" s="1"/>
      <c r="C1830" s="1"/>
      <c r="D1830" s="1"/>
      <c r="E1830" s="1"/>
      <c r="F1830" s="1"/>
      <c r="G1830" s="1"/>
      <c r="H1830" s="1"/>
      <c r="I1830" s="1"/>
    </row>
    <row r="1831" spans="1:9" x14ac:dyDescent="0.25">
      <c r="A1831" s="66"/>
      <c r="B1831" s="1"/>
      <c r="C1831" s="1"/>
      <c r="D1831" s="1"/>
      <c r="E1831" s="1"/>
      <c r="F1831" s="1"/>
      <c r="G1831" s="1"/>
      <c r="H1831" s="1"/>
      <c r="I1831" s="1"/>
    </row>
    <row r="1832" spans="1:9" x14ac:dyDescent="0.25">
      <c r="A1832" s="66"/>
      <c r="B1832" s="1"/>
      <c r="C1832" s="1"/>
      <c r="D1832" s="1"/>
      <c r="E1832" s="1"/>
      <c r="F1832" s="1"/>
      <c r="G1832" s="1"/>
      <c r="H1832" s="1"/>
      <c r="I1832" s="1"/>
    </row>
    <row r="1833" spans="1:9" x14ac:dyDescent="0.25">
      <c r="A1833" s="66"/>
      <c r="B1833" s="1"/>
      <c r="C1833" s="1"/>
      <c r="D1833" s="1"/>
      <c r="E1833" s="1"/>
      <c r="F1833" s="1"/>
      <c r="G1833" s="1"/>
      <c r="H1833" s="1"/>
      <c r="I1833" s="1"/>
    </row>
    <row r="1834" spans="1:9" x14ac:dyDescent="0.25">
      <c r="A1834" s="66"/>
      <c r="B1834" s="1"/>
      <c r="C1834" s="1"/>
      <c r="D1834" s="1"/>
      <c r="E1834" s="1"/>
      <c r="F1834" s="1"/>
      <c r="G1834" s="1"/>
      <c r="H1834" s="1"/>
      <c r="I1834" s="1"/>
    </row>
    <row r="1835" spans="1:9" x14ac:dyDescent="0.25">
      <c r="A1835" s="66"/>
      <c r="B1835" s="1"/>
      <c r="C1835" s="1"/>
      <c r="D1835" s="1"/>
      <c r="E1835" s="1"/>
      <c r="F1835" s="1"/>
      <c r="G1835" s="1"/>
      <c r="H1835" s="1"/>
      <c r="I1835" s="1"/>
    </row>
    <row r="1836" spans="1:9" x14ac:dyDescent="0.25">
      <c r="A1836" s="66"/>
      <c r="B1836" s="1"/>
      <c r="C1836" s="1"/>
      <c r="D1836" s="1"/>
      <c r="E1836" s="1"/>
      <c r="F1836" s="1"/>
      <c r="G1836" s="1"/>
      <c r="H1836" s="1"/>
      <c r="I1836" s="1"/>
    </row>
    <row r="1837" spans="1:9" x14ac:dyDescent="0.25">
      <c r="A1837" s="66"/>
      <c r="B1837" s="1"/>
      <c r="C1837" s="1"/>
      <c r="D1837" s="1"/>
      <c r="E1837" s="1"/>
      <c r="F1837" s="1"/>
      <c r="G1837" s="1"/>
      <c r="H1837" s="1"/>
      <c r="I1837" s="1"/>
    </row>
    <row r="1838" spans="1:9" x14ac:dyDescent="0.25">
      <c r="A1838" s="66"/>
      <c r="B1838" s="1"/>
      <c r="C1838" s="1"/>
      <c r="D1838" s="1"/>
      <c r="E1838" s="1"/>
      <c r="F1838" s="1"/>
      <c r="G1838" s="1"/>
      <c r="H1838" s="1"/>
      <c r="I1838" s="1"/>
    </row>
    <row r="1839" spans="1:9" x14ac:dyDescent="0.25">
      <c r="A1839" s="66"/>
      <c r="B1839" s="1"/>
      <c r="C1839" s="1"/>
      <c r="D1839" s="1"/>
      <c r="E1839" s="1"/>
      <c r="F1839" s="1"/>
      <c r="G1839" s="1"/>
      <c r="H1839" s="1"/>
      <c r="I1839" s="1"/>
    </row>
    <row r="1840" spans="1:9" x14ac:dyDescent="0.25">
      <c r="A1840" s="66"/>
      <c r="B1840" s="1"/>
      <c r="C1840" s="1"/>
      <c r="D1840" s="1"/>
      <c r="E1840" s="1"/>
      <c r="F1840" s="1"/>
      <c r="G1840" s="1"/>
      <c r="H1840" s="1"/>
      <c r="I1840" s="1"/>
    </row>
    <row r="1841" spans="1:9" x14ac:dyDescent="0.25">
      <c r="A1841" s="66"/>
      <c r="B1841" s="1"/>
      <c r="C1841" s="1"/>
      <c r="D1841" s="1"/>
      <c r="E1841" s="1"/>
      <c r="F1841" s="1"/>
      <c r="G1841" s="1"/>
      <c r="H1841" s="1"/>
      <c r="I1841" s="1"/>
    </row>
    <row r="1842" spans="1:9" x14ac:dyDescent="0.25">
      <c r="A1842" s="66"/>
      <c r="B1842" s="1"/>
      <c r="C1842" s="1"/>
      <c r="D1842" s="1"/>
      <c r="E1842" s="1"/>
      <c r="F1842" s="1"/>
      <c r="G1842" s="1"/>
      <c r="H1842" s="1"/>
      <c r="I1842" s="1"/>
    </row>
    <row r="1843" spans="1:9" x14ac:dyDescent="0.25">
      <c r="A1843" s="66"/>
      <c r="B1843" s="1"/>
      <c r="C1843" s="1"/>
      <c r="D1843" s="1"/>
      <c r="E1843" s="1"/>
      <c r="F1843" s="1"/>
      <c r="G1843" s="1"/>
      <c r="H1843" s="1"/>
      <c r="I1843" s="1"/>
    </row>
    <row r="1844" spans="1:9" x14ac:dyDescent="0.25">
      <c r="A1844" s="66"/>
      <c r="B1844" s="1"/>
      <c r="C1844" s="1"/>
      <c r="D1844" s="1"/>
      <c r="E1844" s="1"/>
      <c r="F1844" s="1"/>
      <c r="G1844" s="1"/>
      <c r="H1844" s="1"/>
      <c r="I1844" s="1"/>
    </row>
    <row r="1845" spans="1:9" x14ac:dyDescent="0.25">
      <c r="A1845" s="66"/>
      <c r="B1845" s="1"/>
      <c r="C1845" s="1"/>
      <c r="D1845" s="1"/>
      <c r="E1845" s="1"/>
      <c r="F1845" s="1"/>
      <c r="G1845" s="1"/>
      <c r="H1845" s="1"/>
      <c r="I1845" s="1"/>
    </row>
    <row r="1846" spans="1:9" x14ac:dyDescent="0.25">
      <c r="A1846" s="66"/>
      <c r="B1846" s="1"/>
      <c r="C1846" s="1"/>
      <c r="D1846" s="1"/>
      <c r="E1846" s="1"/>
      <c r="F1846" s="1"/>
      <c r="G1846" s="1"/>
      <c r="H1846" s="1"/>
      <c r="I1846" s="1"/>
    </row>
    <row r="1847" spans="1:9" x14ac:dyDescent="0.25">
      <c r="A1847" s="66"/>
      <c r="B1847" s="1"/>
      <c r="C1847" s="1"/>
      <c r="D1847" s="1"/>
      <c r="E1847" s="1"/>
      <c r="F1847" s="1"/>
      <c r="G1847" s="1"/>
      <c r="H1847" s="1"/>
      <c r="I1847" s="1"/>
    </row>
    <row r="1848" spans="1:9" x14ac:dyDescent="0.25">
      <c r="A1848" s="66"/>
      <c r="B1848" s="1"/>
      <c r="C1848" s="1"/>
      <c r="D1848" s="1"/>
      <c r="E1848" s="1"/>
      <c r="F1848" s="1"/>
      <c r="G1848" s="1"/>
      <c r="H1848" s="1"/>
      <c r="I1848" s="1"/>
    </row>
    <row r="1849" spans="1:9" x14ac:dyDescent="0.25">
      <c r="A1849" s="66"/>
      <c r="B1849" s="1"/>
      <c r="C1849" s="1"/>
      <c r="D1849" s="1"/>
      <c r="E1849" s="1"/>
      <c r="F1849" s="1"/>
      <c r="G1849" s="1"/>
      <c r="H1849" s="1"/>
      <c r="I1849" s="1"/>
    </row>
    <row r="1850" spans="1:9" x14ac:dyDescent="0.25">
      <c r="A1850" s="66"/>
      <c r="B1850" s="1"/>
      <c r="C1850" s="1"/>
      <c r="D1850" s="1"/>
      <c r="E1850" s="1"/>
      <c r="F1850" s="1"/>
      <c r="G1850" s="1"/>
      <c r="H1850" s="1"/>
      <c r="I1850" s="1"/>
    </row>
    <row r="1851" spans="1:9" x14ac:dyDescent="0.25">
      <c r="A1851" s="66"/>
      <c r="B1851" s="1"/>
      <c r="C1851" s="1"/>
      <c r="D1851" s="1"/>
      <c r="E1851" s="1"/>
      <c r="F1851" s="1"/>
      <c r="G1851" s="1"/>
      <c r="H1851" s="1"/>
      <c r="I1851" s="1"/>
    </row>
    <row r="1852" spans="1:9" x14ac:dyDescent="0.25">
      <c r="A1852" s="66"/>
      <c r="B1852" s="1"/>
      <c r="C1852" s="1"/>
      <c r="D1852" s="1"/>
      <c r="E1852" s="1"/>
      <c r="F1852" s="1"/>
      <c r="G1852" s="1"/>
      <c r="H1852" s="1"/>
      <c r="I1852" s="1"/>
    </row>
    <row r="1853" spans="1:9" x14ac:dyDescent="0.25">
      <c r="A1853" s="66"/>
      <c r="B1853" s="1"/>
      <c r="C1853" s="1"/>
      <c r="D1853" s="1"/>
      <c r="E1853" s="1"/>
      <c r="F1853" s="1"/>
      <c r="G1853" s="1"/>
      <c r="H1853" s="1"/>
      <c r="I1853" s="1"/>
    </row>
    <row r="1854" spans="1:9" x14ac:dyDescent="0.25">
      <c r="A1854" s="66"/>
      <c r="B1854" s="1"/>
      <c r="C1854" s="1"/>
      <c r="D1854" s="1"/>
      <c r="E1854" s="1"/>
      <c r="F1854" s="1"/>
      <c r="G1854" s="1"/>
      <c r="H1854" s="1"/>
      <c r="I1854" s="1"/>
    </row>
    <row r="1855" spans="1:9" x14ac:dyDescent="0.25">
      <c r="A1855" s="66"/>
      <c r="B1855" s="1"/>
      <c r="C1855" s="1"/>
      <c r="D1855" s="1"/>
      <c r="E1855" s="1"/>
      <c r="F1855" s="1"/>
      <c r="G1855" s="1"/>
      <c r="H1855" s="1"/>
      <c r="I1855" s="1"/>
    </row>
    <row r="1856" spans="1:9" x14ac:dyDescent="0.25">
      <c r="A1856" s="66"/>
      <c r="B1856" s="1"/>
      <c r="C1856" s="1"/>
      <c r="D1856" s="1"/>
      <c r="E1856" s="1"/>
      <c r="F1856" s="1"/>
      <c r="G1856" s="1"/>
      <c r="H1856" s="1"/>
      <c r="I1856" s="1"/>
    </row>
    <row r="1857" spans="1:9" x14ac:dyDescent="0.25">
      <c r="A1857" s="66"/>
      <c r="B1857" s="1"/>
      <c r="C1857" s="1"/>
      <c r="D1857" s="1"/>
      <c r="E1857" s="1"/>
      <c r="F1857" s="1"/>
      <c r="G1857" s="1"/>
      <c r="H1857" s="1"/>
      <c r="I1857" s="1"/>
    </row>
    <row r="1858" spans="1:9" x14ac:dyDescent="0.25">
      <c r="A1858" s="66"/>
      <c r="B1858" s="1"/>
      <c r="C1858" s="1"/>
      <c r="D1858" s="1"/>
      <c r="E1858" s="1"/>
      <c r="F1858" s="1"/>
      <c r="G1858" s="1"/>
      <c r="H1858" s="1"/>
      <c r="I1858" s="1"/>
    </row>
    <row r="1859" spans="1:9" x14ac:dyDescent="0.25">
      <c r="A1859" s="66"/>
      <c r="B1859" s="1"/>
      <c r="C1859" s="1"/>
      <c r="D1859" s="1"/>
      <c r="E1859" s="1"/>
      <c r="F1859" s="1"/>
      <c r="G1859" s="1"/>
      <c r="H1859" s="1"/>
      <c r="I1859" s="1"/>
    </row>
    <row r="1860" spans="1:9" x14ac:dyDescent="0.25">
      <c r="A1860" s="66"/>
      <c r="B1860" s="1"/>
      <c r="C1860" s="1"/>
      <c r="D1860" s="1"/>
      <c r="E1860" s="1"/>
      <c r="F1860" s="1"/>
      <c r="G1860" s="1"/>
      <c r="H1860" s="1"/>
      <c r="I1860" s="1"/>
    </row>
    <row r="1861" spans="1:9" x14ac:dyDescent="0.25">
      <c r="A1861" s="66"/>
      <c r="B1861" s="1"/>
      <c r="C1861" s="1"/>
      <c r="D1861" s="1"/>
      <c r="E1861" s="1"/>
      <c r="F1861" s="1"/>
      <c r="G1861" s="1"/>
      <c r="H1861" s="1"/>
      <c r="I1861" s="1"/>
    </row>
    <row r="1862" spans="1:9" x14ac:dyDescent="0.25">
      <c r="A1862" s="66"/>
      <c r="B1862" s="1"/>
      <c r="C1862" s="1"/>
      <c r="D1862" s="1"/>
      <c r="E1862" s="1"/>
      <c r="F1862" s="1"/>
      <c r="G1862" s="1"/>
      <c r="H1862" s="1"/>
      <c r="I1862" s="1"/>
    </row>
    <row r="1863" spans="1:9" x14ac:dyDescent="0.25">
      <c r="A1863" s="66"/>
      <c r="B1863" s="1"/>
      <c r="C1863" s="1"/>
      <c r="D1863" s="1"/>
      <c r="E1863" s="1"/>
      <c r="F1863" s="1"/>
      <c r="G1863" s="1"/>
      <c r="H1863" s="1"/>
      <c r="I1863" s="1"/>
    </row>
    <row r="1864" spans="1:9" x14ac:dyDescent="0.25">
      <c r="A1864" s="66"/>
      <c r="B1864" s="1"/>
      <c r="C1864" s="1"/>
      <c r="D1864" s="1"/>
      <c r="E1864" s="1"/>
      <c r="F1864" s="1"/>
      <c r="G1864" s="1"/>
      <c r="H1864" s="1"/>
      <c r="I1864" s="1"/>
    </row>
    <row r="1865" spans="1:9" x14ac:dyDescent="0.25">
      <c r="A1865" s="66"/>
      <c r="B1865" s="1"/>
      <c r="C1865" s="1"/>
      <c r="D1865" s="1"/>
      <c r="E1865" s="1"/>
      <c r="F1865" s="1"/>
      <c r="G1865" s="1"/>
      <c r="H1865" s="1"/>
      <c r="I1865" s="1"/>
    </row>
    <row r="1866" spans="1:9" x14ac:dyDescent="0.25">
      <c r="A1866" s="66"/>
      <c r="B1866" s="1"/>
      <c r="C1866" s="1"/>
      <c r="D1866" s="1"/>
      <c r="E1866" s="1"/>
      <c r="F1866" s="1"/>
      <c r="G1866" s="1"/>
      <c r="H1866" s="1"/>
      <c r="I1866" s="1"/>
    </row>
    <row r="1867" spans="1:9" x14ac:dyDescent="0.25">
      <c r="A1867" s="66"/>
      <c r="B1867" s="1"/>
      <c r="C1867" s="1"/>
      <c r="D1867" s="1"/>
      <c r="E1867" s="1"/>
      <c r="F1867" s="1"/>
      <c r="G1867" s="1"/>
      <c r="H1867" s="1"/>
      <c r="I1867" s="1"/>
    </row>
    <row r="1868" spans="1:9" x14ac:dyDescent="0.25">
      <c r="A1868" s="66"/>
      <c r="B1868" s="1"/>
      <c r="C1868" s="1"/>
      <c r="D1868" s="1"/>
      <c r="E1868" s="1"/>
      <c r="F1868" s="1"/>
      <c r="G1868" s="1"/>
      <c r="H1868" s="1"/>
      <c r="I1868" s="1"/>
    </row>
    <row r="1869" spans="1:9" x14ac:dyDescent="0.25">
      <c r="A1869" s="66"/>
      <c r="B1869" s="1"/>
      <c r="C1869" s="1"/>
      <c r="D1869" s="1"/>
      <c r="E1869" s="1"/>
      <c r="F1869" s="1"/>
      <c r="G1869" s="1"/>
      <c r="H1869" s="1"/>
      <c r="I1869" s="1"/>
    </row>
    <row r="1870" spans="1:9" x14ac:dyDescent="0.25">
      <c r="A1870" s="66"/>
      <c r="B1870" s="1"/>
      <c r="C1870" s="1"/>
      <c r="D1870" s="1"/>
      <c r="E1870" s="1"/>
      <c r="F1870" s="1"/>
      <c r="G1870" s="1"/>
      <c r="H1870" s="1"/>
      <c r="I1870" s="1"/>
    </row>
    <row r="1871" spans="1:9" x14ac:dyDescent="0.25">
      <c r="A1871" s="66"/>
      <c r="B1871" s="1"/>
      <c r="C1871" s="1"/>
      <c r="D1871" s="1"/>
      <c r="E1871" s="1"/>
      <c r="F1871" s="1"/>
      <c r="G1871" s="1"/>
      <c r="H1871" s="1"/>
      <c r="I1871" s="1"/>
    </row>
    <row r="1872" spans="1:9" x14ac:dyDescent="0.25">
      <c r="A1872" s="66"/>
      <c r="B1872" s="1"/>
      <c r="C1872" s="1"/>
      <c r="D1872" s="1"/>
      <c r="E1872" s="1"/>
      <c r="F1872" s="1"/>
      <c r="G1872" s="1"/>
      <c r="H1872" s="1"/>
      <c r="I1872" s="1"/>
    </row>
    <row r="1873" spans="1:9" x14ac:dyDescent="0.25">
      <c r="A1873" s="66"/>
      <c r="B1873" s="1"/>
      <c r="C1873" s="1"/>
      <c r="D1873" s="1"/>
      <c r="E1873" s="1"/>
      <c r="F1873" s="1"/>
      <c r="G1873" s="1"/>
      <c r="H1873" s="1"/>
      <c r="I1873" s="1"/>
    </row>
    <row r="1874" spans="1:9" x14ac:dyDescent="0.25">
      <c r="A1874" s="66"/>
      <c r="B1874" s="1"/>
      <c r="C1874" s="1"/>
      <c r="D1874" s="1"/>
      <c r="E1874" s="1"/>
      <c r="F1874" s="1"/>
      <c r="G1874" s="1"/>
      <c r="H1874" s="1"/>
      <c r="I1874" s="1"/>
    </row>
    <row r="1875" spans="1:9" x14ac:dyDescent="0.25">
      <c r="A1875" s="66"/>
      <c r="B1875" s="1"/>
      <c r="C1875" s="1"/>
      <c r="D1875" s="1"/>
      <c r="E1875" s="1"/>
      <c r="F1875" s="1"/>
      <c r="G1875" s="1"/>
      <c r="H1875" s="1"/>
      <c r="I1875" s="1"/>
    </row>
    <row r="1876" spans="1:9" x14ac:dyDescent="0.25">
      <c r="A1876" s="66"/>
      <c r="B1876" s="1"/>
      <c r="C1876" s="1"/>
      <c r="D1876" s="1"/>
      <c r="E1876" s="1"/>
      <c r="F1876" s="1"/>
      <c r="G1876" s="1"/>
      <c r="H1876" s="1"/>
      <c r="I1876" s="1"/>
    </row>
    <row r="1877" spans="1:9" x14ac:dyDescent="0.25">
      <c r="A1877" s="66"/>
      <c r="B1877" s="1"/>
      <c r="C1877" s="1"/>
      <c r="D1877" s="1"/>
      <c r="E1877" s="1"/>
      <c r="F1877" s="1"/>
      <c r="G1877" s="1"/>
      <c r="H1877" s="1"/>
      <c r="I1877" s="1"/>
    </row>
    <row r="1878" spans="1:9" x14ac:dyDescent="0.25">
      <c r="A1878" s="66"/>
      <c r="B1878" s="1"/>
      <c r="C1878" s="1"/>
      <c r="D1878" s="1"/>
      <c r="E1878" s="1"/>
      <c r="F1878" s="1"/>
      <c r="G1878" s="1"/>
      <c r="H1878" s="1"/>
      <c r="I1878" s="1"/>
    </row>
    <row r="1879" spans="1:9" x14ac:dyDescent="0.25">
      <c r="A1879" s="66"/>
      <c r="B1879" s="1"/>
      <c r="C1879" s="1"/>
      <c r="D1879" s="1"/>
      <c r="E1879" s="1"/>
      <c r="F1879" s="1"/>
      <c r="G1879" s="1"/>
      <c r="H1879" s="1"/>
      <c r="I1879" s="1"/>
    </row>
    <row r="1880" spans="1:9" x14ac:dyDescent="0.25">
      <c r="A1880" s="66"/>
      <c r="B1880" s="1"/>
      <c r="C1880" s="1"/>
      <c r="D1880" s="1"/>
      <c r="E1880" s="1"/>
      <c r="F1880" s="1"/>
      <c r="G1880" s="1"/>
      <c r="H1880" s="1"/>
      <c r="I1880" s="1"/>
    </row>
    <row r="1881" spans="1:9" x14ac:dyDescent="0.25">
      <c r="A1881" s="66"/>
      <c r="B1881" s="1"/>
      <c r="C1881" s="1"/>
      <c r="D1881" s="1"/>
      <c r="E1881" s="1"/>
      <c r="F1881" s="1"/>
      <c r="G1881" s="1"/>
      <c r="H1881" s="1"/>
      <c r="I1881" s="1"/>
    </row>
    <row r="1882" spans="1:9" x14ac:dyDescent="0.25">
      <c r="A1882" s="66"/>
      <c r="B1882" s="1"/>
      <c r="C1882" s="1"/>
      <c r="D1882" s="1"/>
      <c r="E1882" s="1"/>
      <c r="F1882" s="1"/>
      <c r="G1882" s="1"/>
      <c r="H1882" s="1"/>
      <c r="I1882" s="1"/>
    </row>
    <row r="1883" spans="1:9" x14ac:dyDescent="0.25">
      <c r="A1883" s="66"/>
      <c r="B1883" s="1"/>
      <c r="C1883" s="1"/>
      <c r="D1883" s="1"/>
      <c r="E1883" s="1"/>
      <c r="F1883" s="1"/>
      <c r="G1883" s="1"/>
      <c r="H1883" s="1"/>
      <c r="I1883" s="1"/>
    </row>
    <row r="1884" spans="1:9" x14ac:dyDescent="0.25">
      <c r="A1884" s="66"/>
      <c r="B1884" s="1"/>
      <c r="C1884" s="1"/>
      <c r="D1884" s="1"/>
      <c r="E1884" s="1"/>
      <c r="F1884" s="1"/>
      <c r="G1884" s="1"/>
      <c r="H1884" s="1"/>
      <c r="I1884" s="1"/>
    </row>
    <row r="1885" spans="1:9" x14ac:dyDescent="0.25">
      <c r="A1885" s="66"/>
      <c r="B1885" s="1"/>
      <c r="C1885" s="1"/>
      <c r="D1885" s="1"/>
      <c r="E1885" s="1"/>
      <c r="F1885" s="1"/>
      <c r="G1885" s="1"/>
      <c r="H1885" s="1"/>
      <c r="I1885" s="1"/>
    </row>
    <row r="1886" spans="1:9" x14ac:dyDescent="0.25">
      <c r="A1886" s="66"/>
      <c r="B1886" s="1"/>
      <c r="C1886" s="1"/>
      <c r="D1886" s="1"/>
      <c r="E1886" s="1"/>
      <c r="F1886" s="1"/>
      <c r="G1886" s="1"/>
      <c r="H1886" s="1"/>
      <c r="I1886" s="1"/>
    </row>
    <row r="1887" spans="1:9" x14ac:dyDescent="0.25">
      <c r="A1887" s="66"/>
      <c r="B1887" s="1"/>
      <c r="C1887" s="1"/>
      <c r="D1887" s="1"/>
      <c r="E1887" s="1"/>
      <c r="F1887" s="1"/>
      <c r="G1887" s="1"/>
      <c r="H1887" s="1"/>
      <c r="I1887" s="1"/>
    </row>
    <row r="1888" spans="1:9" x14ac:dyDescent="0.25">
      <c r="A1888" s="66"/>
      <c r="B1888" s="1"/>
      <c r="C1888" s="1"/>
      <c r="D1888" s="1"/>
      <c r="E1888" s="1"/>
      <c r="F1888" s="1"/>
      <c r="G1888" s="1"/>
      <c r="H1888" s="1"/>
      <c r="I1888" s="1"/>
    </row>
  </sheetData>
  <mergeCells count="184">
    <mergeCell ref="B144:F144"/>
    <mergeCell ref="B137:G137"/>
    <mergeCell ref="B138:F138"/>
    <mergeCell ref="B139:F139"/>
    <mergeCell ref="B141:F141"/>
    <mergeCell ref="B142:F142"/>
    <mergeCell ref="B143:F143"/>
    <mergeCell ref="B129:F129"/>
    <mergeCell ref="B130:F130"/>
    <mergeCell ref="B131:F131"/>
    <mergeCell ref="B132:F132"/>
    <mergeCell ref="B133:F133"/>
    <mergeCell ref="C135:F135"/>
    <mergeCell ref="B126:F126"/>
    <mergeCell ref="G126:H126"/>
    <mergeCell ref="I126:J126"/>
    <mergeCell ref="K126:L126"/>
    <mergeCell ref="B127:F127"/>
    <mergeCell ref="B128:F128"/>
    <mergeCell ref="B122:F122"/>
    <mergeCell ref="B123:F123"/>
    <mergeCell ref="B124:F124"/>
    <mergeCell ref="B125:F125"/>
    <mergeCell ref="G125:H125"/>
    <mergeCell ref="J121:K121"/>
    <mergeCell ref="B116:G116"/>
    <mergeCell ref="B117:F117"/>
    <mergeCell ref="B118:F118"/>
    <mergeCell ref="A119:H119"/>
    <mergeCell ref="B120:H120"/>
    <mergeCell ref="B121:F121"/>
    <mergeCell ref="B110:F110"/>
    <mergeCell ref="A111:H111"/>
    <mergeCell ref="A112:H112"/>
    <mergeCell ref="B113:G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G99"/>
    <mergeCell ref="B100:F100"/>
    <mergeCell ref="A101:H101"/>
    <mergeCell ref="A102:H102"/>
    <mergeCell ref="B103:G103"/>
    <mergeCell ref="B93:F93"/>
    <mergeCell ref="K93:L93"/>
    <mergeCell ref="B94:F94"/>
    <mergeCell ref="B95:F95"/>
    <mergeCell ref="B96:F96"/>
    <mergeCell ref="B97:F97"/>
    <mergeCell ref="B88:F88"/>
    <mergeCell ref="A89:H89"/>
    <mergeCell ref="J89:M89"/>
    <mergeCell ref="A90:H90"/>
    <mergeCell ref="B91:F91"/>
    <mergeCell ref="B92:F92"/>
    <mergeCell ref="B86:G86"/>
    <mergeCell ref="K86:L86"/>
    <mergeCell ref="O86:R86"/>
    <mergeCell ref="B87:G87"/>
    <mergeCell ref="O87:P87"/>
    <mergeCell ref="T87:U87"/>
    <mergeCell ref="P82:Q82"/>
    <mergeCell ref="R82:S82"/>
    <mergeCell ref="T82:U82"/>
    <mergeCell ref="B83:F83"/>
    <mergeCell ref="B84:G84"/>
    <mergeCell ref="B85:F85"/>
    <mergeCell ref="A80:H80"/>
    <mergeCell ref="B81:F81"/>
    <mergeCell ref="J81:L81"/>
    <mergeCell ref="M81:O81"/>
    <mergeCell ref="B82:F82"/>
    <mergeCell ref="N82:O82"/>
    <mergeCell ref="B77:G77"/>
    <mergeCell ref="O77:P77"/>
    <mergeCell ref="Q77:R77"/>
    <mergeCell ref="B78:F78"/>
    <mergeCell ref="K78:L78"/>
    <mergeCell ref="A79:H79"/>
    <mergeCell ref="M71:Q71"/>
    <mergeCell ref="B72:F72"/>
    <mergeCell ref="A73:H73"/>
    <mergeCell ref="A74:H74"/>
    <mergeCell ref="B75:F75"/>
    <mergeCell ref="B76:F76"/>
    <mergeCell ref="A67:H67"/>
    <mergeCell ref="J67:K67"/>
    <mergeCell ref="B68:F68"/>
    <mergeCell ref="B69:F69"/>
    <mergeCell ref="B70:F70"/>
    <mergeCell ref="B71:F71"/>
    <mergeCell ref="J71:L71"/>
    <mergeCell ref="B60:E60"/>
    <mergeCell ref="B61:E61"/>
    <mergeCell ref="B62:E62"/>
    <mergeCell ref="B64:E64"/>
    <mergeCell ref="B65:F65"/>
    <mergeCell ref="A66:H66"/>
    <mergeCell ref="B55:F55"/>
    <mergeCell ref="J55:M55"/>
    <mergeCell ref="B56:E56"/>
    <mergeCell ref="B57:E57"/>
    <mergeCell ref="B58:E58"/>
    <mergeCell ref="B59:E59"/>
    <mergeCell ref="J59:M59"/>
    <mergeCell ref="B50:F50"/>
    <mergeCell ref="B51:F51"/>
    <mergeCell ref="J51:M51"/>
    <mergeCell ref="A52:H52"/>
    <mergeCell ref="A53:H53"/>
    <mergeCell ref="A54:H54"/>
    <mergeCell ref="B46:F46"/>
    <mergeCell ref="B47:F47"/>
    <mergeCell ref="J47:M47"/>
    <mergeCell ref="B48:F48"/>
    <mergeCell ref="J48:K48"/>
    <mergeCell ref="B49:F49"/>
    <mergeCell ref="B41:F41"/>
    <mergeCell ref="B42:F42"/>
    <mergeCell ref="B43:F43"/>
    <mergeCell ref="J43:M43"/>
    <mergeCell ref="A44:H44"/>
    <mergeCell ref="A45:H45"/>
    <mergeCell ref="B36:F36"/>
    <mergeCell ref="B37:F37"/>
    <mergeCell ref="B38:F38"/>
    <mergeCell ref="B39:F39"/>
    <mergeCell ref="J39:M39"/>
    <mergeCell ref="B40:F40"/>
    <mergeCell ref="B32:F32"/>
    <mergeCell ref="K32:M32"/>
    <mergeCell ref="A33:F33"/>
    <mergeCell ref="A34:H34"/>
    <mergeCell ref="A35:H35"/>
    <mergeCell ref="J35:M35"/>
    <mergeCell ref="B27:F27"/>
    <mergeCell ref="B28:F28"/>
    <mergeCell ref="J28:M28"/>
    <mergeCell ref="B29:F29"/>
    <mergeCell ref="B30:F30"/>
    <mergeCell ref="B31:F31"/>
    <mergeCell ref="D15:H15"/>
    <mergeCell ref="B22:F22"/>
    <mergeCell ref="G22:H22"/>
    <mergeCell ref="A24:H24"/>
    <mergeCell ref="J24:M24"/>
    <mergeCell ref="B25:F25"/>
    <mergeCell ref="B26:F26"/>
    <mergeCell ref="B19:F19"/>
    <mergeCell ref="G19:H19"/>
    <mergeCell ref="B20:F20"/>
    <mergeCell ref="G20:H20"/>
    <mergeCell ref="B21:F21"/>
    <mergeCell ref="G21:H21"/>
    <mergeCell ref="A1:I1"/>
    <mergeCell ref="F6:G7"/>
    <mergeCell ref="A16:H16"/>
    <mergeCell ref="A17:H17"/>
    <mergeCell ref="J17:L17"/>
    <mergeCell ref="A18:H18"/>
    <mergeCell ref="J18:K18"/>
    <mergeCell ref="J7:M12"/>
    <mergeCell ref="B8:F8"/>
    <mergeCell ref="B9:D9"/>
    <mergeCell ref="B10:F10"/>
    <mergeCell ref="B11:F11"/>
    <mergeCell ref="A14:C14"/>
    <mergeCell ref="D14:H14"/>
    <mergeCell ref="K14:L14"/>
    <mergeCell ref="H6:I7"/>
    <mergeCell ref="J1:M6"/>
    <mergeCell ref="A3:E3"/>
    <mergeCell ref="A4:D4"/>
    <mergeCell ref="E4:I4"/>
    <mergeCell ref="A5:D5"/>
    <mergeCell ref="E5:I5"/>
    <mergeCell ref="A6:E6"/>
    <mergeCell ref="A15:C15"/>
  </mergeCells>
  <pageMargins left="0.51181102362204722" right="0.31496062992125984" top="0.59055118110236227" bottom="0.39370078740157483" header="0.31496062992125984" footer="0.31496062992125984"/>
  <pageSetup paperSize="9" scale="75" orientation="portrait" horizontalDpi="4294967295" verticalDpi="4294967295" r:id="rId1"/>
  <rowBreaks count="2" manualBreakCount="2">
    <brk id="65" max="16383" man="1"/>
    <brk id="11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EPP</vt:lpstr>
      <vt:lpstr>LUCRO REAL</vt:lpstr>
      <vt:lpstr>LUCRO PRESUMIDO</vt:lpstr>
      <vt:lpstr>EPP!Area_de_impressao</vt:lpstr>
      <vt:lpstr>'LUCRO PRESUMIDO'!Area_de_impressao</vt:lpstr>
      <vt:lpstr>'LUCRO REAL'!Area_de_impressao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pmsap pmsap</cp:lastModifiedBy>
  <cp:lastPrinted>2017-10-02T18:28:27Z</cp:lastPrinted>
  <dcterms:created xsi:type="dcterms:W3CDTF">2016-05-09T17:08:07Z</dcterms:created>
  <dcterms:modified xsi:type="dcterms:W3CDTF">2017-10-02T18:29:03Z</dcterms:modified>
</cp:coreProperties>
</file>