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730" windowHeight="9795" activeTab="2"/>
  </bookViews>
  <sheets>
    <sheet name="MEEPP" sheetId="1" r:id="rId1"/>
    <sheet name="L REAL" sheetId="2" r:id="rId2"/>
    <sheet name="PRESUMIDO" sheetId="10" r:id="rId3"/>
    <sheet name="Plan3" sheetId="9" r:id="rId4"/>
  </sheets>
  <definedNames>
    <definedName name="_xlnm.Print_Area" localSheetId="1">'L REAL'!$A$1:$Z$175</definedName>
    <definedName name="_xlnm.Print_Area" localSheetId="0">MEEPP!$A$1:$Z$173</definedName>
    <definedName name="_xlnm.Print_Area" localSheetId="2">PRESUMIDO!$A$1:$W$160</definedName>
  </definedNames>
  <calcPr calcId="144525"/>
</workbook>
</file>

<file path=xl/calcChain.xml><?xml version="1.0" encoding="utf-8"?>
<calcChain xmlns="http://schemas.openxmlformats.org/spreadsheetml/2006/main">
  <c r="C147" i="1"/>
  <c r="C148" i="2"/>
  <c r="L62"/>
  <c r="G148" i="10"/>
  <c r="G132"/>
  <c r="K123"/>
  <c r="N87"/>
  <c r="J83"/>
  <c r="N79"/>
  <c r="J73"/>
  <c r="G65"/>
  <c r="K62"/>
  <c r="L62"/>
  <c r="H50"/>
  <c r="K53"/>
  <c r="N53"/>
  <c r="O53"/>
  <c r="P53"/>
  <c r="H48"/>
  <c r="L49"/>
  <c r="H47"/>
  <c r="L41"/>
  <c r="L40"/>
  <c r="K40"/>
  <c r="M37"/>
  <c r="M34"/>
  <c r="S83"/>
  <c r="L34"/>
  <c r="P83"/>
  <c r="K34"/>
  <c r="R83"/>
  <c r="H26"/>
  <c r="H32"/>
  <c r="I15"/>
  <c r="M57"/>
  <c r="H51"/>
  <c r="H116"/>
  <c r="H140"/>
  <c r="J26"/>
  <c r="N37"/>
  <c r="O37"/>
  <c r="H37"/>
  <c r="H28"/>
  <c r="H33"/>
  <c r="N41"/>
  <c r="O41"/>
  <c r="H38"/>
  <c r="H114"/>
  <c r="H92"/>
  <c r="H63"/>
  <c r="H61"/>
  <c r="H57"/>
  <c r="H94"/>
  <c r="H65"/>
  <c r="H59"/>
  <c r="H56"/>
  <c r="H96"/>
  <c r="H93"/>
  <c r="H58"/>
  <c r="H95"/>
  <c r="J91"/>
  <c r="H69"/>
  <c r="H64"/>
  <c r="H62"/>
  <c r="H43"/>
  <c r="H115"/>
  <c r="H139"/>
  <c r="J30"/>
  <c r="L30"/>
  <c r="L26"/>
  <c r="L73"/>
  <c r="K91"/>
  <c r="K94"/>
  <c r="J68"/>
  <c r="N69"/>
  <c r="H76"/>
  <c r="J92"/>
  <c r="H71"/>
  <c r="H72"/>
  <c r="H105"/>
  <c r="H104"/>
  <c r="M83"/>
  <c r="H98"/>
  <c r="H138"/>
  <c r="O89"/>
  <c r="S88"/>
  <c r="T88"/>
  <c r="I87"/>
  <c r="M91"/>
  <c r="H99"/>
  <c r="H100"/>
  <c r="H108"/>
  <c r="H78"/>
  <c r="H106"/>
  <c r="H77"/>
  <c r="H85"/>
  <c r="O84"/>
  <c r="T83"/>
  <c r="I85"/>
  <c r="I86"/>
  <c r="N84"/>
  <c r="P85"/>
  <c r="J75"/>
  <c r="H82"/>
  <c r="O79"/>
  <c r="Q79"/>
  <c r="I84"/>
  <c r="M73"/>
  <c r="M75"/>
  <c r="N73"/>
  <c r="H84"/>
  <c r="H83"/>
  <c r="H86"/>
  <c r="H87"/>
  <c r="H88"/>
  <c r="H107"/>
  <c r="H110"/>
  <c r="H117"/>
  <c r="H141"/>
  <c r="P79"/>
  <c r="R79"/>
  <c r="N75"/>
  <c r="Q73"/>
  <c r="R73"/>
  <c r="I82"/>
  <c r="H118"/>
  <c r="H122"/>
  <c r="I83"/>
  <c r="I88"/>
  <c r="H123"/>
  <c r="J123"/>
  <c r="K125"/>
  <c r="H129"/>
  <c r="H128"/>
  <c r="H127"/>
  <c r="H131"/>
  <c r="H130"/>
  <c r="H132"/>
  <c r="H133"/>
  <c r="H143"/>
  <c r="H144"/>
  <c r="C148"/>
  <c r="E151"/>
  <c r="F148"/>
  <c r="H148"/>
  <c r="E152" i="1"/>
  <c r="D148" i="2"/>
  <c r="G148"/>
  <c r="G132"/>
  <c r="L123"/>
  <c r="N87"/>
  <c r="J83"/>
  <c r="N79"/>
  <c r="J73"/>
  <c r="G65"/>
  <c r="K62"/>
  <c r="H50"/>
  <c r="M57"/>
  <c r="H49"/>
  <c r="K53"/>
  <c r="N53"/>
  <c r="O53"/>
  <c r="P53"/>
  <c r="H48"/>
  <c r="L49"/>
  <c r="H47"/>
  <c r="L45"/>
  <c r="L41"/>
  <c r="N41"/>
  <c r="I41"/>
  <c r="L40"/>
  <c r="K40"/>
  <c r="I38"/>
  <c r="M37"/>
  <c r="I37"/>
  <c r="I43"/>
  <c r="M34"/>
  <c r="S83"/>
  <c r="L34"/>
  <c r="P83"/>
  <c r="K34"/>
  <c r="R83"/>
  <c r="H26"/>
  <c r="M19"/>
  <c r="D15"/>
  <c r="G147" i="1"/>
  <c r="D147"/>
  <c r="J142"/>
  <c r="G131"/>
  <c r="K130"/>
  <c r="K131"/>
  <c r="H129"/>
  <c r="H128"/>
  <c r="M122"/>
  <c r="N86"/>
  <c r="J82"/>
  <c r="N78"/>
  <c r="J72"/>
  <c r="G64"/>
  <c r="L61"/>
  <c r="H50"/>
  <c r="K61"/>
  <c r="M57"/>
  <c r="H49"/>
  <c r="N53"/>
  <c r="O53"/>
  <c r="P53"/>
  <c r="H48"/>
  <c r="K53"/>
  <c r="L49"/>
  <c r="H47"/>
  <c r="L45"/>
  <c r="N41"/>
  <c r="L41"/>
  <c r="O41"/>
  <c r="H38"/>
  <c r="I41"/>
  <c r="L40"/>
  <c r="K40"/>
  <c r="I38"/>
  <c r="M37"/>
  <c r="I37"/>
  <c r="I43"/>
  <c r="M34"/>
  <c r="S82"/>
  <c r="L34"/>
  <c r="P82"/>
  <c r="K34"/>
  <c r="R82"/>
  <c r="H26"/>
  <c r="H51" i="2"/>
  <c r="H116"/>
  <c r="H140"/>
  <c r="J26"/>
  <c r="O41"/>
  <c r="H38"/>
  <c r="H28"/>
  <c r="H32"/>
  <c r="N37"/>
  <c r="O37"/>
  <c r="H37"/>
  <c r="H51" i="1"/>
  <c r="H115"/>
  <c r="H139"/>
  <c r="J139"/>
  <c r="L139"/>
  <c r="H28"/>
  <c r="N37"/>
  <c r="O37"/>
  <c r="H37"/>
  <c r="H43"/>
  <c r="H114"/>
  <c r="H138"/>
  <c r="J138"/>
  <c r="L138"/>
  <c r="J26"/>
  <c r="H32"/>
  <c r="H33"/>
  <c r="H43" i="2"/>
  <c r="H115"/>
  <c r="H139"/>
  <c r="H33"/>
  <c r="L26"/>
  <c r="M26"/>
  <c r="J30"/>
  <c r="L30"/>
  <c r="M30"/>
  <c r="H95" i="1"/>
  <c r="H92"/>
  <c r="H61"/>
  <c r="H94"/>
  <c r="J90"/>
  <c r="H68"/>
  <c r="H62"/>
  <c r="H113"/>
  <c r="H91"/>
  <c r="H56"/>
  <c r="H93"/>
  <c r="H64"/>
  <c r="L26"/>
  <c r="M26"/>
  <c r="J30"/>
  <c r="L30"/>
  <c r="M30"/>
  <c r="H114" i="2"/>
  <c r="H92"/>
  <c r="H63"/>
  <c r="H61"/>
  <c r="H57"/>
  <c r="H94"/>
  <c r="H65"/>
  <c r="H59"/>
  <c r="H56"/>
  <c r="H96"/>
  <c r="H93"/>
  <c r="H58"/>
  <c r="H95"/>
  <c r="J91"/>
  <c r="H69"/>
  <c r="H64"/>
  <c r="H62"/>
  <c r="H97" i="1"/>
  <c r="H103"/>
  <c r="H137"/>
  <c r="H70"/>
  <c r="H71"/>
  <c r="H104"/>
  <c r="O88"/>
  <c r="S87"/>
  <c r="T87"/>
  <c r="I86"/>
  <c r="K90"/>
  <c r="K93"/>
  <c r="J67"/>
  <c r="N68"/>
  <c r="H75"/>
  <c r="J91"/>
  <c r="M90"/>
  <c r="L73" i="2"/>
  <c r="H138"/>
  <c r="H71"/>
  <c r="H72"/>
  <c r="H105"/>
  <c r="H104"/>
  <c r="M83"/>
  <c r="K91"/>
  <c r="K94"/>
  <c r="J68"/>
  <c r="N69"/>
  <c r="H76"/>
  <c r="J92"/>
  <c r="H98"/>
  <c r="L72" i="1"/>
  <c r="M82"/>
  <c r="J137"/>
  <c r="H98"/>
  <c r="H99"/>
  <c r="H107"/>
  <c r="H76"/>
  <c r="H77"/>
  <c r="H105"/>
  <c r="M72"/>
  <c r="M73" i="2"/>
  <c r="N73"/>
  <c r="M91"/>
  <c r="H78"/>
  <c r="H106"/>
  <c r="H77"/>
  <c r="O89"/>
  <c r="S88"/>
  <c r="T88"/>
  <c r="I87"/>
  <c r="H99"/>
  <c r="H100"/>
  <c r="H108"/>
  <c r="H85"/>
  <c r="O84"/>
  <c r="T83"/>
  <c r="I85"/>
  <c r="I86"/>
  <c r="N84"/>
  <c r="P85"/>
  <c r="M75"/>
  <c r="J75"/>
  <c r="H82"/>
  <c r="O79"/>
  <c r="Q79"/>
  <c r="I84"/>
  <c r="N83" i="1"/>
  <c r="P84"/>
  <c r="H84"/>
  <c r="O83"/>
  <c r="T82"/>
  <c r="I84"/>
  <c r="I85"/>
  <c r="H81"/>
  <c r="O78"/>
  <c r="Q78"/>
  <c r="I83"/>
  <c r="J74"/>
  <c r="L137"/>
  <c r="M74"/>
  <c r="N72"/>
  <c r="H84" i="2"/>
  <c r="H83"/>
  <c r="H88"/>
  <c r="H107"/>
  <c r="H110"/>
  <c r="H117"/>
  <c r="P79"/>
  <c r="R79"/>
  <c r="N75"/>
  <c r="Q73"/>
  <c r="R73"/>
  <c r="I82"/>
  <c r="H86"/>
  <c r="H87"/>
  <c r="H83" i="1"/>
  <c r="H87"/>
  <c r="H106"/>
  <c r="H109"/>
  <c r="H116"/>
  <c r="H82"/>
  <c r="N74"/>
  <c r="Q72"/>
  <c r="R72"/>
  <c r="I81"/>
  <c r="P78"/>
  <c r="R78"/>
  <c r="H86"/>
  <c r="H85"/>
  <c r="H141" i="2"/>
  <c r="H118"/>
  <c r="I83"/>
  <c r="I88"/>
  <c r="H140" i="1"/>
  <c r="H117"/>
  <c r="I82"/>
  <c r="I87"/>
  <c r="H122" i="2"/>
  <c r="H123"/>
  <c r="J123"/>
  <c r="H121" i="1"/>
  <c r="J140"/>
  <c r="H124" i="2"/>
  <c r="L125"/>
  <c r="H128"/>
  <c r="H127"/>
  <c r="L140" i="1"/>
  <c r="J143"/>
  <c r="H122"/>
  <c r="J122"/>
  <c r="M124"/>
  <c r="H131" i="2"/>
  <c r="H132"/>
  <c r="H133"/>
  <c r="H143"/>
  <c r="H144"/>
  <c r="F148"/>
  <c r="H130" i="1"/>
  <c r="H126"/>
  <c r="L129"/>
  <c r="L127"/>
  <c r="H127"/>
  <c r="L130"/>
  <c r="L128"/>
  <c r="L126"/>
  <c r="L131"/>
  <c r="L132"/>
  <c r="L142"/>
  <c r="L143"/>
  <c r="H148" i="2"/>
  <c r="E151"/>
  <c r="H131" i="1"/>
  <c r="H132"/>
  <c r="H142"/>
  <c r="H143"/>
  <c r="H147"/>
  <c r="H149"/>
  <c r="F147"/>
</calcChain>
</file>

<file path=xl/sharedStrings.xml><?xml version="1.0" encoding="utf-8"?>
<sst xmlns="http://schemas.openxmlformats.org/spreadsheetml/2006/main" count="987" uniqueCount="270">
  <si>
    <t>Planilha de Custo e Formação de Preços - MEs/EPPs</t>
  </si>
  <si>
    <t>Dados gerais e informações básicas da planilha</t>
  </si>
  <si>
    <t>Nº Processo</t>
  </si>
  <si>
    <t>Licitação Nº</t>
  </si>
  <si>
    <t>Dia ___/___/_____ às ___:___ horas.</t>
  </si>
  <si>
    <t>Estimativa de Carga Horária Mensal efetivamente trabalhada 132 Hs (6h/dia x 22dias)</t>
  </si>
  <si>
    <t>A</t>
  </si>
  <si>
    <t xml:space="preserve">Data de apresentação da proposta (dia/mês/ano)   </t>
  </si>
  <si>
    <t>B</t>
  </si>
  <si>
    <t>Município/UF</t>
  </si>
  <si>
    <t xml:space="preserve"> </t>
  </si>
  <si>
    <t>Santo Antônio da Patrulha</t>
  </si>
  <si>
    <t>C</t>
  </si>
  <si>
    <t xml:space="preserve">Ano Acordo, Convenção ou Sentença Normativa em Dissídio Coletivo  </t>
  </si>
  <si>
    <t>D</t>
  </si>
  <si>
    <t xml:space="preserve">Nº de meses de execução contratual   </t>
  </si>
  <si>
    <t xml:space="preserve">Quantidade total a contratar </t>
  </si>
  <si>
    <t>nº prestador</t>
  </si>
  <si>
    <t>MEMÓRIA DE CÁLCULO - Nº DE PRESTADORES</t>
  </si>
  <si>
    <t>Dados complementares para composição dos custos referente à mão de obra</t>
  </si>
  <si>
    <t>Índice de produtividade</t>
  </si>
  <si>
    <t>área</t>
  </si>
  <si>
    <t>nº prestadores</t>
  </si>
  <si>
    <t xml:space="preserve">Tipo de serviço (mesmo serviço com características distintas)   </t>
  </si>
  <si>
    <t>Limpeza</t>
  </si>
  <si>
    <t xml:space="preserve">Salário Normativo da Categoria Profissional (Cláusula 4ª)  </t>
  </si>
  <si>
    <t xml:space="preserve">Categoria profissional (vinculada à execução contratual)  </t>
  </si>
  <si>
    <t xml:space="preserve">Data-base da categoria (dia/mês/ano)  </t>
  </si>
  <si>
    <t>Módulo 1: Composição da remuneração</t>
  </si>
  <si>
    <t>MEMÓRIA DE CÁLCULO- ADICIONAL NOTURNO</t>
  </si>
  <si>
    <t>Composição da remuneração</t>
  </si>
  <si>
    <t>Valor (R$)</t>
  </si>
  <si>
    <t>Hora normal</t>
  </si>
  <si>
    <t>Adicional</t>
  </si>
  <si>
    <t>Valor Adicioal</t>
  </si>
  <si>
    <t>Mensal</t>
  </si>
  <si>
    <t>Salário base (Cláuaula 4ª)</t>
  </si>
  <si>
    <t>Adicional de periculosidade</t>
  </si>
  <si>
    <t>Adicional de insalubridade (10%; 20% 0u 40%) (Cláusula 54 = 20%)</t>
  </si>
  <si>
    <t>MEMÓRIA DE CÁLCULO- hora noturna adicional</t>
  </si>
  <si>
    <t>Adicional noturno (20% sobre a hora diurna)</t>
  </si>
  <si>
    <t>Hora noturna</t>
  </si>
  <si>
    <t>% Acréscimo</t>
  </si>
  <si>
    <t>Acrescimo</t>
  </si>
  <si>
    <t>C. mensal (2h)</t>
  </si>
  <si>
    <t>E</t>
  </si>
  <si>
    <t>Hora noturna adicional  (somente após as 05:00h) Hora noturna + 50% X nº horas (Ex.: 2h no mês)</t>
  </si>
  <si>
    <t>F</t>
  </si>
  <si>
    <t>Adicional de hora extra (hora normal + 50%) * nº horas extras (Ex. 2h no mês)</t>
  </si>
  <si>
    <t>G</t>
  </si>
  <si>
    <t>Descanso Semanal Remunerado</t>
  </si>
  <si>
    <t xml:space="preserve">MEMÓRIA DE CÁLCULO - MÉDIA DE DIAS DO MÊS </t>
  </si>
  <si>
    <t>Total</t>
  </si>
  <si>
    <t>Em 4 anos</t>
  </si>
  <si>
    <t>Em ano normal</t>
  </si>
  <si>
    <t>Em ano bisexto</t>
  </si>
  <si>
    <t>Módulo 2: Benefícios mensais e diários</t>
  </si>
  <si>
    <t>MEMÓRIA DE CÁLCULO TRANPORTE</t>
  </si>
  <si>
    <t>Benefícios mensais e diários</t>
  </si>
  <si>
    <t>Valor passagem</t>
  </si>
  <si>
    <t>Nº passagens/dia</t>
  </si>
  <si>
    <t>Nº dias/mês</t>
  </si>
  <si>
    <t>Total mensal</t>
  </si>
  <si>
    <t>Desc. Emp.</t>
  </si>
  <si>
    <t>Custo</t>
  </si>
  <si>
    <t>Transporte (Cláusula 24)</t>
  </si>
  <si>
    <t>Auxílio alimentação (vales, cesta básica, entre outros)</t>
  </si>
  <si>
    <t xml:space="preserve">Assistência médica e familiar </t>
  </si>
  <si>
    <t>MEMÓRIA DE CÁLCULO - VALE ALIMENTAÇÃO</t>
  </si>
  <si>
    <t xml:space="preserve">Auxílio creche  </t>
  </si>
  <si>
    <t>Valor vale</t>
  </si>
  <si>
    <t>% Desc. Emp. (teto:20%)</t>
  </si>
  <si>
    <t>Desc. Emp</t>
  </si>
  <si>
    <t xml:space="preserve">Seguro de vida, invalidez e funeral  (Cláusula 24, 10) </t>
  </si>
  <si>
    <t>Outros (especificar)</t>
  </si>
  <si>
    <t>MEMÓRIA DE CÁLCULO - PLANO BENEFÍCIO FAMILIAR</t>
  </si>
  <si>
    <t>Contribuição</t>
  </si>
  <si>
    <t>Desc. Empr.</t>
  </si>
  <si>
    <t>Módulo 3: Insumos diversos</t>
  </si>
  <si>
    <t>Insumos diversos</t>
  </si>
  <si>
    <t>Uniformes</t>
  </si>
  <si>
    <t>MEMÓRIA DE CÁLCULO - UNIFORMES</t>
  </si>
  <si>
    <t>Materiais</t>
  </si>
  <si>
    <t>Custo anual/empregado</t>
  </si>
  <si>
    <t>C. mensal</t>
  </si>
  <si>
    <t>Equipamentos</t>
  </si>
  <si>
    <t>Outros - Equipamentos de Proteção Individual</t>
  </si>
  <si>
    <t>MEMÓRIA DE CÁLCULO - MATERIAIS</t>
  </si>
  <si>
    <t>Custo mensal</t>
  </si>
  <si>
    <t>Base cálculo tributos</t>
  </si>
  <si>
    <t>% Tributos</t>
  </si>
  <si>
    <t>Tributos</t>
  </si>
  <si>
    <t>C. Mensal</t>
  </si>
  <si>
    <t>Custo p/empregado</t>
  </si>
  <si>
    <t>Módulo 4: Encargos sociais e trabalhistas</t>
  </si>
  <si>
    <t>Submódulo 4.1: Encargos previdenciários, FGTS e outras contribuições:</t>
  </si>
  <si>
    <t>Encargos previdenciários, FGTS e outras contribuições</t>
  </si>
  <si>
    <t>Percentual (%)</t>
  </si>
  <si>
    <t>MEMÓRIA DE CÁLCULO EQUIPAMENTOS</t>
  </si>
  <si>
    <t>INSS</t>
  </si>
  <si>
    <t>Estimativa anual</t>
  </si>
  <si>
    <t>Vida útil (anos)</t>
  </si>
  <si>
    <t>% depreciação</t>
  </si>
  <si>
    <t>SESI ou SESC</t>
  </si>
  <si>
    <t>SENAI ou SENAC</t>
  </si>
  <si>
    <t>INCRA</t>
  </si>
  <si>
    <t>MEMÓRIO DE CÁLCULO - EPIs</t>
  </si>
  <si>
    <t>Salário educação</t>
  </si>
  <si>
    <t>Custo Total Ano</t>
  </si>
  <si>
    <t>Custo p/ emp.</t>
  </si>
  <si>
    <t>FGTS</t>
  </si>
  <si>
    <t>H</t>
  </si>
  <si>
    <t>Seguro acidente do trabalho (1%,2%,ou 3%) X FAP (0,5 a 2,0) - maior incidência</t>
  </si>
  <si>
    <t>I</t>
  </si>
  <si>
    <t>SEBRAE</t>
  </si>
  <si>
    <t>MEMÓRIA DE CÁLCULO - AFASTAMENTO MATERNIDADE (Dados da União para RS p. 113 - Estudo SLTI CC06 2014 e p. 73 Caderno Logística)</t>
  </si>
  <si>
    <t>Submódulo 4.2: 13º (décimo terceiro) salário</t>
  </si>
  <si>
    <t>Custo de referência - União</t>
  </si>
  <si>
    <t>Dias licença/dias mês</t>
  </si>
  <si>
    <t>% de mulheres RS -Estudo União p. 113</t>
  </si>
  <si>
    <t>Expectativa mensal novos afastamentos</t>
  </si>
  <si>
    <t>13º (décimo terceiro) salário</t>
  </si>
  <si>
    <t>Subtotal</t>
  </si>
  <si>
    <t>Incidência dos encargos previstos no Submódulo 4.1 sobre 13º salário</t>
  </si>
  <si>
    <t>MEMÓRIA DE CÁLCULO - AVISO PRÉVIO INDENIZADO</t>
  </si>
  <si>
    <t>MEMÓRIA DE CÁLCULO - AVISO PRÉVIO INDENIZADO - União</t>
  </si>
  <si>
    <t>Incidência STF</t>
  </si>
  <si>
    <t>Base cálculo</t>
  </si>
  <si>
    <t>Custo mensal de referência (União) SLTI p-115-119</t>
  </si>
  <si>
    <t>Custo de referência (União) SLTI p-115-119</t>
  </si>
  <si>
    <t>Nº meses no emprego - Dados da RAIS</t>
  </si>
  <si>
    <t>Incidência/ proporção</t>
  </si>
  <si>
    <t>Custo Aviso prévio indenizado</t>
  </si>
  <si>
    <t>Parcela a considerar na planilha</t>
  </si>
  <si>
    <t>Submódulo 4.3: Afastamento Maternidade</t>
  </si>
  <si>
    <t>API-Considerando 1 ano</t>
  </si>
  <si>
    <t>API-Considerando 5 anos</t>
  </si>
  <si>
    <t>Afastamento Maternidade</t>
  </si>
  <si>
    <t>Incidência dos encargos do submódulo 4.1 sobre Afastamento Maternidade</t>
  </si>
  <si>
    <t>MEMÓRIA DE CALCULO - MULTA SOBRE AVISO PREVIO INDENIZADO -STF</t>
  </si>
  <si>
    <t>União</t>
  </si>
  <si>
    <t>FGTS (8%)</t>
  </si>
  <si>
    <t>Multa FGTS (40%+10%)</t>
  </si>
  <si>
    <t>90% demitido - CNJ</t>
  </si>
  <si>
    <t>Incidência</t>
  </si>
  <si>
    <t>1 ano</t>
  </si>
  <si>
    <t>5 anos</t>
  </si>
  <si>
    <t>Submódulo 4.4: Provisão para rescisão</t>
  </si>
  <si>
    <t>Provisão para rescisão</t>
  </si>
  <si>
    <t>MEMÓRIA DE CÁLCULO - AVISO PRÉVIO TRABALHADO</t>
  </si>
  <si>
    <t>União - Aviso prévio trabalhado</t>
  </si>
  <si>
    <t>Aviso prévio indenizado (Se 0,05% do pessoal nesta situação - STF)</t>
  </si>
  <si>
    <t>Incidência - TCU</t>
  </si>
  <si>
    <t>Custo mensal-referência</t>
  </si>
  <si>
    <t>Base de cálculo</t>
  </si>
  <si>
    <t>Proporção não trabalhada - 1 ano</t>
  </si>
  <si>
    <t>Proporção não trabalhada - 5 anos</t>
  </si>
  <si>
    <t>Incidência do FGTS sobre aviso prévio indenizado</t>
  </si>
  <si>
    <t>Multa sobre FGTS e contribuições sociais sobre o aviso prévio indenizado                     3,6%</t>
  </si>
  <si>
    <t>Normal</t>
  </si>
  <si>
    <t>Bissexto</t>
  </si>
  <si>
    <t>Aviso prévio trabalhado</t>
  </si>
  <si>
    <t>MEMÓRIA DE CALCULO - MULTA SOBRE AVISO PREVIO TRABALHADO -STF</t>
  </si>
  <si>
    <t>Incidência dos encargos do submódulo 4.1 sobre o aviso prévio trabalhado</t>
  </si>
  <si>
    <t>Multa FGTS 40%+10%)</t>
  </si>
  <si>
    <t>5% cumprem aviso</t>
  </si>
  <si>
    <t>União - Multa s/aviso prévio trabalhado</t>
  </si>
  <si>
    <t>Multa sobre FGTS e contribuições sociais sobre o aviso prévio trabalhado</t>
  </si>
  <si>
    <t>Custo referência</t>
  </si>
  <si>
    <t>Multa (50%+10%)</t>
  </si>
  <si>
    <t>Custo multa</t>
  </si>
  <si>
    <t>MEMÓRIA DE CÁLCULO - FÉRIAS ACRESCIDA 1/3</t>
  </si>
  <si>
    <t>Submódulo 4.5: Custo de reposição do profissional ausente</t>
  </si>
  <si>
    <t>Remuneração</t>
  </si>
  <si>
    <t>Adicional 1/3</t>
  </si>
  <si>
    <t>Nº meses contrato</t>
  </si>
  <si>
    <t>Custo Férias + 1/3</t>
  </si>
  <si>
    <t>Composição do custo de reposição do profissional ausente</t>
  </si>
  <si>
    <t>Férias e terço constitucional de férias</t>
  </si>
  <si>
    <t>Ausência por doença</t>
  </si>
  <si>
    <t>Provisão mensal  do adicional</t>
  </si>
  <si>
    <t>Licença paternidade</t>
  </si>
  <si>
    <t>Ausências legais</t>
  </si>
  <si>
    <t>Ausência por acidente de trabalho</t>
  </si>
  <si>
    <t>Incidência dos encargos do submódulo 4.1 sobre o custo de reposição do profissional ausente</t>
  </si>
  <si>
    <t>Quadro-Resumo do Módulo 4: Encargos sociais e trabalhistas</t>
  </si>
  <si>
    <t>4.1 Encargos previdenciários, FGTS e outras contribuições</t>
  </si>
  <si>
    <t>4.2 13º (décimo-terceiro) salário</t>
  </si>
  <si>
    <t>4.3 Afastamento maternidade</t>
  </si>
  <si>
    <t>4.4 Custo de rescisão</t>
  </si>
  <si>
    <t>4.5 Custo de reposição do profissional ausente</t>
  </si>
  <si>
    <t>4.6 Outros (especificar)</t>
  </si>
  <si>
    <t>TOTALIZANDO</t>
  </si>
  <si>
    <t>Mão-de-obra vinculada à execução contratual (valor por empregado)</t>
  </si>
  <si>
    <t>Módulo 1 – Composição da remuneração</t>
  </si>
  <si>
    <t>Módulo 2 – Benefícios mensais e diários</t>
  </si>
  <si>
    <t>Módulo 3 – Insumos diversos (uniformes, materiais, equipamentos e outros)</t>
  </si>
  <si>
    <t>Módulo 4 – Encargos sociais e trabalhistas</t>
  </si>
  <si>
    <t>Subtotal (A + B +C+ D)</t>
  </si>
  <si>
    <t xml:space="preserve">Módulo 5: Custos indiretos, tributos e lucro  </t>
  </si>
  <si>
    <t>Lucro real</t>
  </si>
  <si>
    <t>Custos indiretos, tributos e lucro</t>
  </si>
  <si>
    <t>MEMÓRIA DE CÁLCULO - TRIBUTOS</t>
  </si>
  <si>
    <t>Custos indiretos</t>
  </si>
  <si>
    <t>Total Faturamento</t>
  </si>
  <si>
    <t>ME/EPP</t>
  </si>
  <si>
    <t>Lucro</t>
  </si>
  <si>
    <t>Base cáculo tributos</t>
  </si>
  <si>
    <t xml:space="preserve">C </t>
  </si>
  <si>
    <t xml:space="preserve">Tributos </t>
  </si>
  <si>
    <t>B.1. Tributos federais (especificar)</t>
  </si>
  <si>
    <t>MEs/EPPs (alíquotas máximas)</t>
  </si>
  <si>
    <t>COFINS</t>
  </si>
  <si>
    <t>PIS</t>
  </si>
  <si>
    <t>B.2 Tributos estaduais (especificar)</t>
  </si>
  <si>
    <t>B.3 Tributos municipais (especificar)</t>
  </si>
  <si>
    <t>ISS</t>
  </si>
  <si>
    <t>Total dos tributos</t>
  </si>
  <si>
    <t>Total Módulo 5</t>
  </si>
  <si>
    <t>Quadro-Resumo do custo por empregado</t>
  </si>
  <si>
    <t>Módulo 5 – Custos indiretos, tributos e lucro</t>
  </si>
  <si>
    <t>Valor total por empregado</t>
  </si>
  <si>
    <t>Quadro-Resumo do valor mensal dos serviços</t>
  </si>
  <si>
    <t xml:space="preserve">Valor proposto
por hora
</t>
  </si>
  <si>
    <t>Qtde. de horas mês</t>
  </si>
  <si>
    <t xml:space="preserve">Valor proposto mensal
</t>
  </si>
  <si>
    <t>Qtde.
de horas meses 12 meses</t>
  </si>
  <si>
    <t>Valor (R$) - 12 meses</t>
  </si>
  <si>
    <t xml:space="preserve">Valor Total Dos Serviços </t>
  </si>
  <si>
    <t>Planilha de custo e formação de preços - lucro real</t>
  </si>
  <si>
    <t>Santo Antônio da Patrulha/RS</t>
  </si>
  <si>
    <t xml:space="preserve">Salário Normativo da Categoria Profissional (Cláuaula 4ª)  </t>
  </si>
  <si>
    <t xml:space="preserve">Adicional de insalubridade (10%; 20% 0u 40%) </t>
  </si>
  <si>
    <t>Hora noturna adicional  (somente após as 05:00h) Hora noturna + 50% X nº horas (Ex.: 2)</t>
  </si>
  <si>
    <t>Adicional de hora extra (hora normal + 50%) * nº horas extras (Ex. 2h)</t>
  </si>
  <si>
    <t>Em ano bissexto</t>
  </si>
  <si>
    <t>Transporte (Cláusula 23)</t>
  </si>
  <si>
    <t xml:space="preserve">Auxílio alimentação (vales, cesta básica, entre outros) </t>
  </si>
  <si>
    <t xml:space="preserve">Auxílio creche  (Cláusula 22, § 3º) </t>
  </si>
  <si>
    <t xml:space="preserve">Seguro de vida, invalidez e funeral  </t>
  </si>
  <si>
    <t>Outros - Plano de Benef'icio Social Familiar</t>
  </si>
  <si>
    <t>SESCOP (Somente para cooperativas)</t>
  </si>
  <si>
    <t>Multa sobre FGTS e contribuições sociais sobre o aviso prévio indenizado                                 3,6%</t>
  </si>
  <si>
    <t>Módulo 5: Custos indiretos, tributos e lucro  (LUCRO REAL)</t>
  </si>
  <si>
    <t>Tributos por dentro - lucro real</t>
  </si>
  <si>
    <t>Sutotal</t>
  </si>
  <si>
    <t>LUCRO REAL</t>
  </si>
  <si>
    <t>Valor proposto
por hora</t>
  </si>
  <si>
    <t>Quantidade de horas mês</t>
  </si>
  <si>
    <t>Valor proposto mensal</t>
  </si>
  <si>
    <t>Qtde.horas
meses 12 meses</t>
  </si>
  <si>
    <t>VALOR DA HORA</t>
  </si>
  <si>
    <t>099/2016SEAC/RS</t>
  </si>
  <si>
    <t>099/2016 SEEAC/RS</t>
  </si>
  <si>
    <t>Planilha de custo e formação de preços - Lucro presumido - HORISTA</t>
  </si>
  <si>
    <t>SEAC/RS</t>
  </si>
  <si>
    <t>Unidade de medida</t>
  </si>
  <si>
    <t>nºprestadores</t>
  </si>
  <si>
    <t>m²</t>
  </si>
  <si>
    <t xml:space="preserve">Limpeza </t>
  </si>
  <si>
    <t xml:space="preserve">Salário Normativo da Categoria Profissional </t>
  </si>
  <si>
    <t xml:space="preserve">Adicional de insalubridade </t>
  </si>
  <si>
    <t>Adicional de hora extra (hora normal + 50%) * nº horas extras</t>
  </si>
  <si>
    <t>Módulo 5: Custos indiretos, tributos e lucro  (LUCRO PRESUMIDO)</t>
  </si>
  <si>
    <t>Tributos por dentro - lucro presumido</t>
  </si>
  <si>
    <t>B.1. Tributos federais</t>
  </si>
  <si>
    <t>LUCRO PRESUMIDO</t>
  </si>
  <si>
    <t xml:space="preserve">B.2 Tributos estaduais </t>
  </si>
  <si>
    <t xml:space="preserve">B.3 Tributos municipais </t>
  </si>
  <si>
    <t>PRESUMIDO</t>
  </si>
</sst>
</file>

<file path=xl/styles.xml><?xml version="1.0" encoding="utf-8"?>
<styleSheet xmlns="http://schemas.openxmlformats.org/spreadsheetml/2006/main">
  <numFmts count="7">
    <numFmt numFmtId="164" formatCode="0;[Red]0"/>
    <numFmt numFmtId="165" formatCode="0.0000"/>
    <numFmt numFmtId="166" formatCode="0.0"/>
    <numFmt numFmtId="167" formatCode="0.0%"/>
    <numFmt numFmtId="168" formatCode="0.000000"/>
    <numFmt numFmtId="169" formatCode="0.0000000"/>
    <numFmt numFmtId="170" formatCode="&quot;R$&quot;\ #,##0.00"/>
  </numFmts>
  <fonts count="33"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i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60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b/>
      <sz val="11"/>
      <color indexed="8"/>
      <name val="Calibri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17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7"/>
      <name val="Calibri"/>
      <family val="2"/>
    </font>
    <font>
      <b/>
      <sz val="12"/>
      <color indexed="8"/>
      <name val="Times New Roman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11"/>
      <color indexed="10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8"/>
      <name val="Times New Roman"/>
      <family val="2"/>
    </font>
    <font>
      <sz val="12"/>
      <color theme="1"/>
      <name val="Times New Roman"/>
      <family val="2"/>
    </font>
    <font>
      <sz val="12"/>
      <color rgb="FF006100"/>
      <name val="Times New Roman"/>
      <family val="2"/>
    </font>
    <font>
      <sz val="12"/>
      <color rgb="FF9C6500"/>
      <name val="Times New Roman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1" fillId="13" borderId="30" applyNumberFormat="0" applyFont="0" applyAlignment="0" applyProtection="0"/>
    <xf numFmtId="9" fontId="1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/>
    <xf numFmtId="0" fontId="3" fillId="0" borderId="2" xfId="0" applyFont="1" applyBorder="1"/>
    <xf numFmtId="0" fontId="0" fillId="0" borderId="3" xfId="0" applyFont="1" applyBorder="1"/>
    <xf numFmtId="17" fontId="0" fillId="0" borderId="2" xfId="0" applyNumberFormat="1" applyFont="1" applyBorder="1" applyAlignment="1">
      <alignment horizontal="right"/>
    </xf>
    <xf numFmtId="17" fontId="0" fillId="0" borderId="2" xfId="0" applyNumberFormat="1" applyFont="1" applyBorder="1"/>
    <xf numFmtId="0" fontId="0" fillId="2" borderId="2" xfId="0" applyFont="1" applyFill="1" applyBorder="1" applyAlignment="1">
      <alignment horizontal="justify"/>
    </xf>
    <xf numFmtId="0" fontId="0" fillId="0" borderId="2" xfId="0" applyBorder="1" applyAlignment="1">
      <alignment horizontal="right"/>
    </xf>
    <xf numFmtId="0" fontId="6" fillId="0" borderId="2" xfId="0" applyFont="1" applyBorder="1" applyAlignment="1">
      <alignment horizontal="justify"/>
    </xf>
    <xf numFmtId="0" fontId="7" fillId="0" borderId="2" xfId="0" applyFont="1" applyBorder="1"/>
    <xf numFmtId="0" fontId="0" fillId="0" borderId="4" xfId="0" applyFont="1" applyBorder="1"/>
    <xf numFmtId="0" fontId="3" fillId="0" borderId="3" xfId="0" applyFont="1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0" fillId="0" borderId="2" xfId="0" applyNumberFormat="1" applyFont="1" applyBorder="1"/>
    <xf numFmtId="2" fontId="0" fillId="0" borderId="4" xfId="0" applyNumberFormat="1" applyFont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9" fontId="0" fillId="0" borderId="2" xfId="0" applyNumberFormat="1" applyFont="1" applyBorder="1"/>
    <xf numFmtId="0" fontId="0" fillId="0" borderId="2" xfId="0" quotePrefix="1" applyFont="1" applyBorder="1"/>
    <xf numFmtId="2" fontId="0" fillId="0" borderId="2" xfId="0" quotePrefix="1" applyNumberFormat="1" applyFont="1" applyBorder="1"/>
    <xf numFmtId="2" fontId="3" fillId="0" borderId="2" xfId="0" applyNumberFormat="1" applyFont="1" applyBorder="1"/>
    <xf numFmtId="2" fontId="3" fillId="0" borderId="3" xfId="0" applyNumberFormat="1" applyFont="1" applyBorder="1"/>
    <xf numFmtId="2" fontId="0" fillId="0" borderId="4" xfId="0" applyNumberFormat="1" applyFont="1" applyBorder="1"/>
    <xf numFmtId="165" fontId="0" fillId="0" borderId="4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0" fillId="0" borderId="2" xfId="0" applyNumberFormat="1" applyFont="1" applyBorder="1"/>
    <xf numFmtId="166" fontId="0" fillId="0" borderId="2" xfId="0" applyNumberFormat="1" applyFont="1" applyBorder="1"/>
    <xf numFmtId="167" fontId="0" fillId="0" borderId="4" xfId="0" applyNumberFormat="1" applyFont="1" applyBorder="1"/>
    <xf numFmtId="0" fontId="3" fillId="0" borderId="2" xfId="0" applyFont="1" applyBorder="1" applyAlignment="1">
      <alignment horizontal="center" vertical="center"/>
    </xf>
    <xf numFmtId="2" fontId="10" fillId="0" borderId="2" xfId="0" applyNumberFormat="1" applyFont="1" applyBorder="1"/>
    <xf numFmtId="10" fontId="0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1" xfId="0" applyFont="1" applyBorder="1"/>
    <xf numFmtId="10" fontId="0" fillId="0" borderId="2" xfId="0" applyNumberFormat="1" applyFont="1" applyBorder="1"/>
    <xf numFmtId="4" fontId="0" fillId="0" borderId="4" xfId="0" applyNumberFormat="1" applyFont="1" applyBorder="1" applyAlignment="1">
      <alignment horizontal="center"/>
    </xf>
    <xf numFmtId="4" fontId="0" fillId="0" borderId="4" xfId="0" applyNumberFormat="1" applyFont="1" applyBorder="1"/>
    <xf numFmtId="0" fontId="0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0" fontId="12" fillId="0" borderId="2" xfId="0" applyNumberFormat="1" applyFont="1" applyBorder="1"/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0" fillId="0" borderId="4" xfId="0" applyFont="1" applyBorder="1" applyAlignment="1"/>
    <xf numFmtId="0" fontId="0" fillId="0" borderId="4" xfId="0" applyFont="1" applyBorder="1" applyAlignment="1">
      <alignment wrapText="1"/>
    </xf>
    <xf numFmtId="10" fontId="0" fillId="0" borderId="4" xfId="0" applyNumberFormat="1" applyFont="1" applyBorder="1"/>
    <xf numFmtId="0" fontId="13" fillId="3" borderId="4" xfId="4" applyFont="1" applyFill="1" applyBorder="1" applyAlignment="1">
      <alignment horizontal="center" wrapText="1"/>
    </xf>
    <xf numFmtId="0" fontId="13" fillId="13" borderId="4" xfId="4" applyFont="1" applyBorder="1" applyAlignment="1">
      <alignment horizontal="center" wrapText="1"/>
    </xf>
    <xf numFmtId="0" fontId="13" fillId="13" borderId="4" xfId="4" applyFont="1" applyBorder="1" applyAlignment="1">
      <alignment wrapText="1"/>
    </xf>
    <xf numFmtId="166" fontId="0" fillId="0" borderId="4" xfId="0" applyNumberFormat="1" applyFont="1" applyBorder="1"/>
    <xf numFmtId="2" fontId="13" fillId="13" borderId="4" xfId="4" applyNumberFormat="1" applyFont="1" applyBorder="1"/>
    <xf numFmtId="0" fontId="13" fillId="13" borderId="4" xfId="4" applyFont="1" applyBorder="1"/>
    <xf numFmtId="9" fontId="13" fillId="13" borderId="4" xfId="4" applyNumberFormat="1" applyFont="1" applyBorder="1"/>
    <xf numFmtId="9" fontId="0" fillId="0" borderId="4" xfId="0" applyNumberFormat="1" applyFont="1" applyBorder="1"/>
    <xf numFmtId="2" fontId="12" fillId="0" borderId="4" xfId="0" applyNumberFormat="1" applyFont="1" applyBorder="1"/>
    <xf numFmtId="0" fontId="13" fillId="13" borderId="30" xfId="4" applyFont="1" applyAlignment="1">
      <alignment horizontal="center"/>
    </xf>
    <xf numFmtId="0" fontId="13" fillId="13" borderId="30" xfId="4" applyFont="1"/>
    <xf numFmtId="2" fontId="13" fillId="13" borderId="30" xfId="4" applyNumberFormat="1" applyFont="1"/>
    <xf numFmtId="0" fontId="3" fillId="13" borderId="6" xfId="4" applyFont="1" applyBorder="1" applyAlignment="1">
      <alignment horizontal="center"/>
    </xf>
    <xf numFmtId="0" fontId="13" fillId="13" borderId="6" xfId="4" applyFont="1" applyBorder="1"/>
    <xf numFmtId="10" fontId="13" fillId="0" borderId="2" xfId="5" applyNumberFormat="1" applyFont="1" applyBorder="1"/>
    <xf numFmtId="2" fontId="13" fillId="13" borderId="6" xfId="4" applyNumberFormat="1" applyFont="1" applyBorder="1"/>
    <xf numFmtId="168" fontId="13" fillId="13" borderId="30" xfId="4" applyNumberFormat="1" applyFont="1"/>
    <xf numFmtId="169" fontId="13" fillId="13" borderId="30" xfId="4" applyNumberFormat="1" applyFont="1"/>
    <xf numFmtId="9" fontId="3" fillId="13" borderId="30" xfId="4" applyNumberFormat="1" applyFont="1"/>
    <xf numFmtId="0" fontId="13" fillId="13" borderId="30" xfId="4" applyFont="1" applyAlignment="1">
      <alignment wrapText="1"/>
    </xf>
    <xf numFmtId="2" fontId="3" fillId="13" borderId="6" xfId="4" applyNumberFormat="1" applyFont="1" applyBorder="1"/>
    <xf numFmtId="10" fontId="13" fillId="13" borderId="30" xfId="4" applyNumberFormat="1" applyFont="1"/>
    <xf numFmtId="16" fontId="0" fillId="0" borderId="4" xfId="0" applyNumberFormat="1" applyFont="1" applyBorder="1"/>
    <xf numFmtId="0" fontId="0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2" fontId="0" fillId="0" borderId="0" xfId="0" applyNumberFormat="1" applyFont="1" applyBorder="1"/>
    <xf numFmtId="165" fontId="16" fillId="4" borderId="0" xfId="0" applyNumberFormat="1" applyFont="1" applyFill="1" applyBorder="1"/>
    <xf numFmtId="0" fontId="15" fillId="4" borderId="0" xfId="0" applyFont="1" applyFill="1" applyBorder="1" applyAlignment="1">
      <alignment horizontal="center" wrapText="1"/>
    </xf>
    <xf numFmtId="2" fontId="16" fillId="4" borderId="0" xfId="0" applyNumberFormat="1" applyFont="1" applyFill="1" applyBorder="1"/>
    <xf numFmtId="10" fontId="0" fillId="5" borderId="2" xfId="0" applyNumberFormat="1" applyFont="1" applyFill="1" applyBorder="1"/>
    <xf numFmtId="2" fontId="0" fillId="5" borderId="2" xfId="0" applyNumberFormat="1" applyFont="1" applyFill="1" applyBorder="1"/>
    <xf numFmtId="10" fontId="17" fillId="4" borderId="0" xfId="5" applyNumberFormat="1" applyFont="1" applyFill="1" applyBorder="1"/>
    <xf numFmtId="2" fontId="0" fillId="4" borderId="0" xfId="0" applyNumberFormat="1" applyFont="1" applyFill="1" applyBorder="1"/>
    <xf numFmtId="10" fontId="17" fillId="4" borderId="0" xfId="0" applyNumberFormat="1" applyFont="1" applyFill="1" applyBorder="1"/>
    <xf numFmtId="0" fontId="0" fillId="5" borderId="2" xfId="0" applyFont="1" applyFill="1" applyBorder="1"/>
    <xf numFmtId="0" fontId="17" fillId="4" borderId="0" xfId="0" applyFont="1" applyFill="1" applyBorder="1"/>
    <xf numFmtId="9" fontId="17" fillId="4" borderId="0" xfId="0" applyNumberFormat="1" applyFont="1" applyFill="1" applyBorder="1"/>
    <xf numFmtId="10" fontId="3" fillId="5" borderId="2" xfId="0" applyNumberFormat="1" applyFont="1" applyFill="1" applyBorder="1"/>
    <xf numFmtId="2" fontId="3" fillId="5" borderId="2" xfId="0" applyNumberFormat="1" applyFont="1" applyFill="1" applyBorder="1"/>
    <xf numFmtId="2" fontId="3" fillId="4" borderId="0" xfId="0" applyNumberFormat="1" applyFont="1" applyFill="1" applyBorder="1"/>
    <xf numFmtId="2" fontId="15" fillId="4" borderId="2" xfId="0" applyNumberFormat="1" applyFont="1" applyFill="1" applyBorder="1"/>
    <xf numFmtId="0" fontId="14" fillId="11" borderId="2" xfId="2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4" fillId="11" borderId="2" xfId="2" applyFont="1" applyBorder="1" applyAlignment="1">
      <alignment horizontal="center" vertical="center"/>
    </xf>
    <xf numFmtId="4" fontId="14" fillId="11" borderId="2" xfId="2" applyNumberFormat="1" applyFont="1" applyBorder="1" applyAlignment="1">
      <alignment horizontal="right" vertical="center"/>
    </xf>
    <xf numFmtId="4" fontId="3" fillId="0" borderId="0" xfId="0" applyNumberFormat="1" applyFont="1" applyBorder="1"/>
    <xf numFmtId="0" fontId="14" fillId="0" borderId="1" xfId="2" applyFont="1" applyFill="1" applyBorder="1" applyAlignment="1">
      <alignment horizontal="center" vertical="center"/>
    </xf>
    <xf numFmtId="4" fontId="14" fillId="0" borderId="2" xfId="2" applyNumberFormat="1" applyFont="1" applyFill="1" applyBorder="1" applyAlignment="1">
      <alignment horizontal="right" vertical="center"/>
    </xf>
    <xf numFmtId="0" fontId="3" fillId="0" borderId="2" xfId="0" applyFont="1" applyFill="1" applyBorder="1"/>
    <xf numFmtId="2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ont="1" applyFill="1"/>
    <xf numFmtId="0" fontId="14" fillId="0" borderId="7" xfId="2" applyFont="1" applyFill="1" applyBorder="1" applyAlignment="1">
      <alignment horizontal="center" vertical="center"/>
    </xf>
    <xf numFmtId="4" fontId="14" fillId="0" borderId="8" xfId="2" applyNumberFormat="1" applyFont="1" applyFill="1" applyBorder="1" applyAlignment="1">
      <alignment horizontal="right" vertical="center"/>
    </xf>
    <xf numFmtId="0" fontId="3" fillId="0" borderId="8" xfId="0" applyFont="1" applyFill="1" applyBorder="1"/>
    <xf numFmtId="0" fontId="0" fillId="6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3" fillId="6" borderId="0" xfId="0" applyFont="1" applyFill="1" applyBorder="1" applyAlignment="1">
      <alignment horizontal="justify"/>
    </xf>
    <xf numFmtId="0" fontId="0" fillId="6" borderId="0" xfId="0" applyFont="1" applyFill="1" applyBorder="1"/>
    <xf numFmtId="0" fontId="0" fillId="6" borderId="0" xfId="0" applyFill="1" applyBorder="1"/>
    <xf numFmtId="170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170" fontId="3" fillId="5" borderId="4" xfId="0" applyNumberFormat="1" applyFont="1" applyFill="1" applyBorder="1" applyAlignment="1">
      <alignment horizontal="right" vertical="center"/>
    </xf>
    <xf numFmtId="0" fontId="0" fillId="5" borderId="0" xfId="0" applyFont="1" applyFill="1" applyBorder="1"/>
    <xf numFmtId="0" fontId="0" fillId="5" borderId="1" xfId="0" applyFont="1" applyFill="1" applyBorder="1"/>
    <xf numFmtId="0" fontId="0" fillId="5" borderId="0" xfId="0" applyFont="1" applyFill="1"/>
    <xf numFmtId="2" fontId="3" fillId="5" borderId="4" xfId="0" applyNumberFormat="1" applyFont="1" applyFill="1" applyBorder="1" applyAlignment="1">
      <alignment horizontal="center"/>
    </xf>
    <xf numFmtId="0" fontId="0" fillId="5" borderId="4" xfId="0" applyFont="1" applyFill="1" applyBorder="1"/>
    <xf numFmtId="0" fontId="0" fillId="0" borderId="0" xfId="0" applyBorder="1"/>
    <xf numFmtId="170" fontId="3" fillId="0" borderId="4" xfId="0" applyNumberFormat="1" applyFont="1" applyFill="1" applyBorder="1" applyAlignment="1">
      <alignment horizontal="center" vertical="center"/>
    </xf>
    <xf numFmtId="0" fontId="0" fillId="0" borderId="9" xfId="0" applyFont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0" xfId="0" applyFont="1" applyBorder="1"/>
    <xf numFmtId="0" fontId="0" fillId="0" borderId="2" xfId="0" applyFont="1" applyBorder="1" applyAlignment="1">
      <alignment horizontal="right"/>
    </xf>
    <xf numFmtId="1" fontId="4" fillId="0" borderId="2" xfId="0" applyNumberFormat="1" applyFont="1" applyBorder="1"/>
    <xf numFmtId="0" fontId="15" fillId="0" borderId="4" xfId="0" applyFont="1" applyBorder="1"/>
    <xf numFmtId="0" fontId="16" fillId="0" borderId="4" xfId="0" applyFont="1" applyBorder="1"/>
    <xf numFmtId="2" fontId="16" fillId="0" borderId="4" xfId="0" applyNumberFormat="1" applyFont="1" applyBorder="1"/>
    <xf numFmtId="0" fontId="10" fillId="0" borderId="4" xfId="0" applyFont="1" applyBorder="1"/>
    <xf numFmtId="2" fontId="16" fillId="0" borderId="2" xfId="0" applyNumberFormat="1" applyFont="1" applyBorder="1"/>
    <xf numFmtId="10" fontId="15" fillId="0" borderId="2" xfId="0" applyNumberFormat="1" applyFont="1" applyBorder="1"/>
    <xf numFmtId="2" fontId="15" fillId="0" borderId="4" xfId="0" applyNumberFormat="1" applyFont="1" applyBorder="1"/>
    <xf numFmtId="0" fontId="3" fillId="7" borderId="0" xfId="0" applyFont="1" applyFill="1" applyBorder="1" applyAlignment="1">
      <alignment horizontal="center" wrapText="1"/>
    </xf>
    <xf numFmtId="0" fontId="0" fillId="7" borderId="0" xfId="0" applyFont="1" applyFill="1" applyBorder="1"/>
    <xf numFmtId="0" fontId="3" fillId="7" borderId="0" xfId="0" applyFont="1" applyFill="1" applyBorder="1" applyAlignment="1">
      <alignment wrapText="1"/>
    </xf>
    <xf numFmtId="2" fontId="3" fillId="7" borderId="0" xfId="0" applyNumberFormat="1" applyFont="1" applyFill="1" applyBorder="1" applyAlignment="1">
      <alignment wrapText="1"/>
    </xf>
    <xf numFmtId="0" fontId="0" fillId="0" borderId="8" xfId="0" applyFont="1" applyBorder="1"/>
    <xf numFmtId="2" fontId="0" fillId="0" borderId="3" xfId="0" applyNumberFormat="1" applyFont="1" applyBorder="1"/>
    <xf numFmtId="2" fontId="3" fillId="0" borderId="0" xfId="0" applyNumberFormat="1" applyFont="1" applyBorder="1"/>
    <xf numFmtId="0" fontId="0" fillId="0" borderId="0" xfId="0" applyFont="1" applyFill="1" applyBorder="1"/>
    <xf numFmtId="0" fontId="0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170" fontId="0" fillId="0" borderId="0" xfId="0" applyNumberFormat="1" applyBorder="1"/>
    <xf numFmtId="170" fontId="0" fillId="0" borderId="0" xfId="0" applyNumberFormat="1"/>
    <xf numFmtId="0" fontId="0" fillId="0" borderId="12" xfId="0" applyFont="1" applyBorder="1"/>
    <xf numFmtId="0" fontId="3" fillId="13" borderId="4" xfId="4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Border="1"/>
    <xf numFmtId="2" fontId="20" fillId="0" borderId="2" xfId="0" applyNumberFormat="1" applyFont="1" applyBorder="1"/>
    <xf numFmtId="170" fontId="21" fillId="8" borderId="14" xfId="0" applyNumberFormat="1" applyFont="1" applyFill="1" applyBorder="1"/>
    <xf numFmtId="0" fontId="19" fillId="0" borderId="2" xfId="0" quotePrefix="1" applyFont="1" applyBorder="1"/>
    <xf numFmtId="2" fontId="19" fillId="0" borderId="2" xfId="0" applyNumberFormat="1" applyFont="1" applyBorder="1"/>
    <xf numFmtId="2" fontId="19" fillId="0" borderId="2" xfId="0" quotePrefix="1" applyNumberFormat="1" applyFont="1" applyBorder="1"/>
    <xf numFmtId="0" fontId="3" fillId="0" borderId="15" xfId="0" applyFont="1" applyBorder="1" applyAlignment="1">
      <alignment horizontal="center" wrapText="1"/>
    </xf>
    <xf numFmtId="0" fontId="0" fillId="8" borderId="4" xfId="0" applyFont="1" applyFill="1" applyBorder="1"/>
    <xf numFmtId="170" fontId="22" fillId="8" borderId="4" xfId="0" applyNumberFormat="1" applyFont="1" applyFill="1" applyBorder="1" applyAlignment="1"/>
    <xf numFmtId="170" fontId="22" fillId="8" borderId="4" xfId="0" applyNumberFormat="1" applyFont="1" applyFill="1" applyBorder="1"/>
    <xf numFmtId="0" fontId="22" fillId="8" borderId="4" xfId="0" applyFont="1" applyFill="1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justify"/>
    </xf>
    <xf numFmtId="10" fontId="0" fillId="0" borderId="8" xfId="0" applyNumberFormat="1" applyFont="1" applyBorder="1"/>
    <xf numFmtId="2" fontId="0" fillId="0" borderId="8" xfId="0" applyNumberFormat="1" applyFont="1" applyBorder="1"/>
    <xf numFmtId="0" fontId="0" fillId="0" borderId="11" xfId="0" applyFont="1" applyBorder="1"/>
    <xf numFmtId="0" fontId="0" fillId="0" borderId="16" xfId="0" applyFont="1" applyBorder="1"/>
    <xf numFmtId="2" fontId="3" fillId="0" borderId="4" xfId="0" applyNumberFormat="1" applyFont="1" applyBorder="1"/>
    <xf numFmtId="0" fontId="0" fillId="5" borderId="8" xfId="0" applyFont="1" applyFill="1" applyBorder="1"/>
    <xf numFmtId="2" fontId="3" fillId="5" borderId="8" xfId="0" applyNumberFormat="1" applyFont="1" applyFill="1" applyBorder="1"/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17" fontId="0" fillId="0" borderId="3" xfId="0" applyNumberFormat="1" applyFont="1" applyBorder="1" applyAlignment="1">
      <alignment horizontal="right"/>
    </xf>
    <xf numFmtId="17" fontId="0" fillId="0" borderId="4" xfId="0" applyNumberFormat="1" applyFont="1" applyBorder="1"/>
    <xf numFmtId="0" fontId="0" fillId="0" borderId="3" xfId="0" applyFont="1" applyBorder="1" applyAlignment="1">
      <alignment horizontal="right"/>
    </xf>
    <xf numFmtId="0" fontId="3" fillId="0" borderId="0" xfId="0" applyFont="1" applyBorder="1" applyAlignment="1">
      <alignment horizontal="justify" wrapText="1"/>
    </xf>
    <xf numFmtId="0" fontId="0" fillId="0" borderId="17" xfId="0" quotePrefix="1" applyFont="1" applyBorder="1" applyAlignment="1"/>
    <xf numFmtId="0" fontId="0" fillId="0" borderId="18" xfId="0" quotePrefix="1" applyFont="1" applyBorder="1" applyAlignment="1"/>
    <xf numFmtId="0" fontId="3" fillId="0" borderId="11" xfId="0" applyFont="1" applyBorder="1" applyAlignment="1">
      <alignment horizontal="center"/>
    </xf>
    <xf numFmtId="0" fontId="0" fillId="0" borderId="19" xfId="0" applyFont="1" applyBorder="1"/>
    <xf numFmtId="2" fontId="26" fillId="0" borderId="3" xfId="0" applyNumberFormat="1" applyFont="1" applyBorder="1"/>
    <xf numFmtId="2" fontId="0" fillId="0" borderId="19" xfId="0" applyNumberFormat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24" fillId="0" borderId="3" xfId="0" quotePrefix="1" applyFont="1" applyBorder="1"/>
    <xf numFmtId="0" fontId="0" fillId="0" borderId="4" xfId="0" quotePrefix="1" applyFont="1" applyBorder="1"/>
    <xf numFmtId="2" fontId="24" fillId="0" borderId="3" xfId="0" applyNumberFormat="1" applyFont="1" applyBorder="1"/>
    <xf numFmtId="2" fontId="24" fillId="0" borderId="3" xfId="0" quotePrefix="1" applyNumberFormat="1" applyFont="1" applyBorder="1"/>
    <xf numFmtId="2" fontId="0" fillId="0" borderId="4" xfId="0" quotePrefix="1" applyNumberFormat="1" applyFont="1" applyBorder="1"/>
    <xf numFmtId="2" fontId="0" fillId="0" borderId="4" xfId="0" quotePrefix="1" applyNumberFormat="1" applyFont="1" applyBorder="1" applyAlignment="1">
      <alignment horizontal="center"/>
    </xf>
    <xf numFmtId="2" fontId="0" fillId="0" borderId="19" xfId="0" applyNumberFormat="1" applyFont="1" applyBorder="1"/>
    <xf numFmtId="166" fontId="0" fillId="0" borderId="3" xfId="0" applyNumberFormat="1" applyFont="1" applyBorder="1"/>
    <xf numFmtId="4" fontId="0" fillId="0" borderId="19" xfId="0" applyNumberFormat="1" applyFont="1" applyBorder="1" applyAlignment="1">
      <alignment horizontal="center"/>
    </xf>
    <xf numFmtId="2" fontId="0" fillId="0" borderId="3" xfId="0" quotePrefix="1" applyNumberFormat="1" applyFont="1" applyBorder="1"/>
    <xf numFmtId="0" fontId="3" fillId="0" borderId="19" xfId="0" applyFont="1" applyBorder="1" applyAlignment="1">
      <alignment horizontal="center"/>
    </xf>
    <xf numFmtId="4" fontId="0" fillId="0" borderId="19" xfId="0" applyNumberFormat="1" applyFont="1" applyBorder="1"/>
    <xf numFmtId="0" fontId="3" fillId="0" borderId="19" xfId="0" applyFont="1" applyBorder="1" applyAlignment="1"/>
    <xf numFmtId="0" fontId="0" fillId="3" borderId="4" xfId="4" applyFont="1" applyFill="1" applyBorder="1" applyAlignment="1">
      <alignment horizontal="center" wrapText="1"/>
    </xf>
    <xf numFmtId="0" fontId="0" fillId="13" borderId="4" xfId="4" applyFont="1" applyBorder="1" applyAlignment="1">
      <alignment horizontal="center" wrapText="1"/>
    </xf>
    <xf numFmtId="0" fontId="0" fillId="13" borderId="4" xfId="4" applyFont="1" applyBorder="1" applyAlignment="1">
      <alignment wrapText="1"/>
    </xf>
    <xf numFmtId="2" fontId="0" fillId="13" borderId="4" xfId="4" applyNumberFormat="1" applyFont="1" applyBorder="1"/>
    <xf numFmtId="0" fontId="0" fillId="13" borderId="4" xfId="4" applyFont="1" applyBorder="1"/>
    <xf numFmtId="9" fontId="0" fillId="13" borderId="4" xfId="4" applyNumberFormat="1" applyFont="1" applyBorder="1"/>
    <xf numFmtId="10" fontId="0" fillId="0" borderId="19" xfId="0" applyNumberFormat="1" applyFont="1" applyBorder="1"/>
    <xf numFmtId="2" fontId="15" fillId="0" borderId="19" xfId="0" applyNumberFormat="1" applyFont="1" applyBorder="1"/>
    <xf numFmtId="0" fontId="0" fillId="13" borderId="30" xfId="4" applyFont="1" applyAlignment="1">
      <alignment horizontal="center"/>
    </xf>
    <xf numFmtId="0" fontId="0" fillId="13" borderId="30" xfId="4" applyFont="1"/>
    <xf numFmtId="2" fontId="0" fillId="13" borderId="30" xfId="4" applyNumberFormat="1" applyFont="1"/>
    <xf numFmtId="10" fontId="0" fillId="0" borderId="2" xfId="5" applyNumberFormat="1" applyFont="1" applyBorder="1"/>
    <xf numFmtId="0" fontId="3" fillId="0" borderId="19" xfId="0" applyFont="1" applyBorder="1"/>
    <xf numFmtId="168" fontId="0" fillId="13" borderId="30" xfId="4" applyNumberFormat="1" applyFont="1"/>
    <xf numFmtId="169" fontId="0" fillId="13" borderId="30" xfId="4" applyNumberFormat="1" applyFont="1"/>
    <xf numFmtId="0" fontId="0" fillId="13" borderId="30" xfId="4" applyFont="1" applyAlignment="1">
      <alignment wrapText="1"/>
    </xf>
    <xf numFmtId="2" fontId="3" fillId="13" borderId="4" xfId="4" applyNumberFormat="1" applyFont="1" applyBorder="1"/>
    <xf numFmtId="10" fontId="0" fillId="13" borderId="30" xfId="4" applyNumberFormat="1" applyFont="1"/>
    <xf numFmtId="4" fontId="0" fillId="0" borderId="3" xfId="0" applyNumberFormat="1" applyFont="1" applyBorder="1"/>
    <xf numFmtId="0" fontId="3" fillId="5" borderId="0" xfId="0" applyFont="1" applyFill="1" applyBorder="1" applyAlignment="1">
      <alignment horizontal="center" wrapText="1"/>
    </xf>
    <xf numFmtId="2" fontId="3" fillId="5" borderId="0" xfId="0" applyNumberFormat="1" applyFont="1" applyFill="1" applyBorder="1" applyAlignment="1">
      <alignment wrapText="1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" fontId="14" fillId="0" borderId="11" xfId="2" applyNumberFormat="1" applyFont="1" applyFill="1" applyBorder="1" applyAlignment="1">
      <alignment horizontal="right" vertical="center"/>
    </xf>
    <xf numFmtId="0" fontId="3" fillId="0" borderId="4" xfId="0" applyFont="1" applyFill="1" applyBorder="1"/>
    <xf numFmtId="170" fontId="27" fillId="8" borderId="4" xfId="0" applyNumberFormat="1" applyFont="1" applyFill="1" applyBorder="1" applyAlignment="1"/>
    <xf numFmtId="170" fontId="27" fillId="8" borderId="4" xfId="0" applyNumberFormat="1" applyFont="1" applyFill="1" applyBorder="1"/>
    <xf numFmtId="0" fontId="27" fillId="8" borderId="4" xfId="0" applyFont="1" applyFill="1" applyBorder="1"/>
    <xf numFmtId="170" fontId="27" fillId="8" borderId="20" xfId="0" applyNumberFormat="1" applyFont="1" applyFill="1" applyBorder="1"/>
    <xf numFmtId="170" fontId="28" fillId="8" borderId="14" xfId="0" applyNumberFormat="1" applyFont="1" applyFill="1" applyBorder="1"/>
    <xf numFmtId="0" fontId="0" fillId="0" borderId="0" xfId="0" applyBorder="1"/>
    <xf numFmtId="0" fontId="14" fillId="11" borderId="3" xfId="2" applyFont="1" applyBorder="1" applyAlignment="1">
      <alignment horizontal="center" vertical="center"/>
    </xf>
    <xf numFmtId="0" fontId="14" fillId="11" borderId="5" xfId="2" applyFont="1" applyBorder="1" applyAlignment="1">
      <alignment horizontal="center" vertical="center"/>
    </xf>
    <xf numFmtId="0" fontId="14" fillId="11" borderId="1" xfId="2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21" fillId="8" borderId="24" xfId="0" applyFont="1" applyFill="1" applyBorder="1" applyAlignment="1">
      <alignment horizontal="center"/>
    </xf>
    <xf numFmtId="0" fontId="21" fillId="8" borderId="25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11" borderId="2" xfId="2" applyFont="1" applyBorder="1" applyAlignment="1">
      <alignment horizontal="right" vertical="center"/>
    </xf>
    <xf numFmtId="0" fontId="18" fillId="0" borderId="3" xfId="2" applyFont="1" applyFill="1" applyBorder="1" applyAlignment="1">
      <alignment horizontal="right" vertical="center" wrapText="1" readingOrder="1"/>
    </xf>
    <xf numFmtId="0" fontId="0" fillId="0" borderId="5" xfId="0" applyFill="1" applyBorder="1" applyAlignment="1">
      <alignment wrapText="1" readingOrder="1"/>
    </xf>
    <xf numFmtId="0" fontId="0" fillId="0" borderId="1" xfId="0" applyFill="1" applyBorder="1" applyAlignment="1">
      <alignment wrapText="1" readingOrder="1"/>
    </xf>
    <xf numFmtId="0" fontId="3" fillId="0" borderId="11" xfId="0" applyFont="1" applyFill="1" applyBorder="1" applyAlignment="1">
      <alignment horizontal="center" wrapText="1" readingOrder="1"/>
    </xf>
    <xf numFmtId="0" fontId="3" fillId="0" borderId="21" xfId="0" applyFont="1" applyFill="1" applyBorder="1" applyAlignment="1">
      <alignment horizontal="center" wrapText="1" readingOrder="1"/>
    </xf>
    <xf numFmtId="0" fontId="3" fillId="0" borderId="4" xfId="0" applyFont="1" applyFill="1" applyBorder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4" xfId="0" applyFont="1" applyBorder="1" applyAlignment="1">
      <alignment horizontal="center" wrapText="1" readingOrder="1"/>
    </xf>
    <xf numFmtId="0" fontId="0" fillId="0" borderId="4" xfId="0" applyBorder="1" applyAlignment="1">
      <alignment horizontal="center" wrapText="1" readingOrder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2" fontId="17" fillId="0" borderId="0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8" fillId="12" borderId="2" xfId="3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4" fillId="11" borderId="2" xfId="2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1" fillId="10" borderId="2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3" fillId="13" borderId="4" xfId="4" applyFont="1" applyBorder="1" applyAlignment="1">
      <alignment horizontal="center" wrapText="1"/>
    </xf>
    <xf numFmtId="0" fontId="13" fillId="13" borderId="30" xfId="4" applyFont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3" fillId="13" borderId="30" xfId="4" applyFont="1" applyAlignment="1">
      <alignment horizontal="center"/>
    </xf>
    <xf numFmtId="0" fontId="13" fillId="13" borderId="30" xfId="4" applyFont="1" applyAlignment="1">
      <alignment horizontal="center"/>
    </xf>
    <xf numFmtId="0" fontId="13" fillId="13" borderId="22" xfId="4" applyFont="1" applyBorder="1" applyAlignment="1">
      <alignment horizontal="center"/>
    </xf>
    <xf numFmtId="0" fontId="13" fillId="13" borderId="23" xfId="4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13" borderId="4" xfId="4" applyFont="1" applyBorder="1" applyAlignment="1">
      <alignment horizontal="center"/>
    </xf>
    <xf numFmtId="0" fontId="13" fillId="13" borderId="4" xfId="4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0" fillId="0" borderId="4" xfId="0" applyFont="1" applyFill="1" applyBorder="1"/>
    <xf numFmtId="0" fontId="11" fillId="10" borderId="16" xfId="1" applyFont="1" applyBorder="1" applyAlignment="1">
      <alignment horizontal="center"/>
    </xf>
    <xf numFmtId="0" fontId="11" fillId="10" borderId="13" xfId="1" applyFont="1" applyBorder="1" applyAlignment="1">
      <alignment horizontal="center"/>
    </xf>
    <xf numFmtId="0" fontId="11" fillId="10" borderId="12" xfId="1" applyFont="1" applyBorder="1" applyAlignment="1">
      <alignment horizontal="center"/>
    </xf>
    <xf numFmtId="0" fontId="3" fillId="0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2" fontId="20" fillId="0" borderId="2" xfId="0" applyNumberFormat="1" applyFont="1" applyFill="1" applyBorder="1"/>
    <xf numFmtId="0" fontId="0" fillId="0" borderId="3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4" fontId="0" fillId="0" borderId="3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justify"/>
    </xf>
    <xf numFmtId="0" fontId="0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wrapText="1" readingOrder="1"/>
    </xf>
    <xf numFmtId="0" fontId="3" fillId="0" borderId="5" xfId="0" applyFont="1" applyFill="1" applyBorder="1" applyAlignment="1">
      <alignment horizontal="center" wrapText="1" readingOrder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22" fillId="8" borderId="4" xfId="0" applyNumberFormat="1" applyFont="1" applyFill="1" applyBorder="1"/>
    <xf numFmtId="0" fontId="22" fillId="8" borderId="4" xfId="0" applyFont="1" applyFill="1" applyBorder="1"/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wrapText="1"/>
    </xf>
    <xf numFmtId="0" fontId="0" fillId="2" borderId="12" xfId="0" applyFont="1" applyFill="1" applyBorder="1" applyAlignment="1">
      <alignment horizontal="center"/>
    </xf>
    <xf numFmtId="2" fontId="5" fillId="0" borderId="28" xfId="0" applyNumberFormat="1" applyFont="1" applyBorder="1" applyAlignment="1">
      <alignment horizontal="center" vertical="justify"/>
    </xf>
    <xf numFmtId="2" fontId="5" fillId="0" borderId="7" xfId="0" applyNumberFormat="1" applyFont="1" applyBorder="1" applyAlignment="1">
      <alignment horizontal="center" vertical="justify"/>
    </xf>
    <xf numFmtId="2" fontId="5" fillId="0" borderId="29" xfId="0" applyNumberFormat="1" applyFont="1" applyBorder="1" applyAlignment="1">
      <alignment horizontal="center" vertical="justify"/>
    </xf>
    <xf numFmtId="2" fontId="5" fillId="0" borderId="12" xfId="0" applyNumberFormat="1" applyFont="1" applyBorder="1" applyAlignment="1">
      <alignment horizontal="center" vertical="justify"/>
    </xf>
    <xf numFmtId="0" fontId="0" fillId="0" borderId="0" xfId="0" applyFont="1" applyBorder="1" applyAlignment="1">
      <alignment horizontal="justify" wrapText="1"/>
    </xf>
    <xf numFmtId="0" fontId="0" fillId="0" borderId="3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2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14" fontId="24" fillId="0" borderId="3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2" fontId="24" fillId="0" borderId="2" xfId="0" applyNumberFormat="1" applyFont="1" applyFill="1" applyBorder="1"/>
    <xf numFmtId="0" fontId="25" fillId="0" borderId="3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0" fillId="0" borderId="3" xfId="0" applyFont="1" applyFill="1" applyBorder="1"/>
    <xf numFmtId="0" fontId="8" fillId="12" borderId="3" xfId="3" applyFont="1" applyBorder="1" applyAlignment="1">
      <alignment horizontal="center" vertical="center"/>
    </xf>
    <xf numFmtId="0" fontId="11" fillId="10" borderId="3" xfId="1" applyFont="1" applyBorder="1" applyAlignment="1">
      <alignment horizontal="center" vertical="center"/>
    </xf>
    <xf numFmtId="0" fontId="11" fillId="10" borderId="3" xfId="1" applyFont="1" applyBorder="1" applyAlignment="1">
      <alignment horizontal="center"/>
    </xf>
    <xf numFmtId="0" fontId="11" fillId="10" borderId="5" xfId="1" applyFont="1" applyBorder="1" applyAlignment="1">
      <alignment horizontal="center"/>
    </xf>
    <xf numFmtId="0" fontId="0" fillId="13" borderId="4" xfId="4" applyFont="1" applyBorder="1" applyAlignment="1">
      <alignment horizontal="center"/>
    </xf>
    <xf numFmtId="0" fontId="0" fillId="13" borderId="4" xfId="4" applyFont="1" applyBorder="1" applyAlignment="1">
      <alignment horizontal="center" wrapText="1"/>
    </xf>
    <xf numFmtId="0" fontId="0" fillId="13" borderId="30" xfId="4" applyFont="1" applyAlignment="1">
      <alignment horizontal="center" wrapText="1"/>
    </xf>
    <xf numFmtId="0" fontId="0" fillId="13" borderId="30" xfId="4" applyFont="1" applyAlignment="1">
      <alignment horizontal="center"/>
    </xf>
    <xf numFmtId="0" fontId="0" fillId="13" borderId="22" xfId="4" applyFont="1" applyBorder="1" applyAlignment="1">
      <alignment horizontal="center"/>
    </xf>
    <xf numFmtId="0" fontId="0" fillId="13" borderId="23" xfId="4" applyFont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28" fillId="8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3" fontId="27" fillId="8" borderId="20" xfId="0" applyNumberFormat="1" applyFont="1" applyFill="1" applyBorder="1" applyAlignment="1">
      <alignment horizontal="center"/>
    </xf>
    <xf numFmtId="0" fontId="27" fillId="8" borderId="19" xfId="0" applyFont="1" applyFill="1" applyBorder="1" applyAlignment="1">
      <alignment horizontal="center"/>
    </xf>
  </cellXfs>
  <cellStyles count="6">
    <cellStyle name="20% - Ênfase5" xfId="1" builtinId="46"/>
    <cellStyle name="Bom" xfId="2" builtinId="26"/>
    <cellStyle name="Neutra" xfId="3" builtinId="28"/>
    <cellStyle name="Normal" xfId="0" builtinId="0"/>
    <cellStyle name="Nota" xfId="4" builtinId="10"/>
    <cellStyle name="Porcentagem" xfId="5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87"/>
  <sheetViews>
    <sheetView view="pageBreakPreview" zoomScaleSheetLayoutView="100" workbookViewId="0">
      <selection activeCell="L145" sqref="L145"/>
    </sheetView>
  </sheetViews>
  <sheetFormatPr defaultColWidth="10.625" defaultRowHeight="15.75"/>
  <cols>
    <col min="1" max="1" width="3.25" style="4" customWidth="1"/>
    <col min="2" max="3" width="10.625" style="3" customWidth="1"/>
    <col min="4" max="4" width="10.125" style="3" customWidth="1"/>
    <col min="5" max="5" width="14.125" style="3" customWidth="1"/>
    <col min="6" max="6" width="20.5" style="3" customWidth="1"/>
    <col min="7" max="7" width="14.5" style="3" customWidth="1"/>
    <col min="8" max="8" width="14.375" style="3" customWidth="1"/>
    <col min="9" max="9" width="12.625" style="3" customWidth="1"/>
    <col min="10" max="10" width="15.25" style="1" customWidth="1"/>
    <col min="11" max="11" width="16.5" style="1" customWidth="1"/>
    <col min="12" max="12" width="17.875" style="1" customWidth="1"/>
    <col min="13" max="13" width="20.625" style="1" customWidth="1"/>
    <col min="14" max="14" width="17.875" style="1" customWidth="1"/>
    <col min="15" max="20" width="10.625" style="1" customWidth="1"/>
    <col min="21" max="16384" width="10.625" style="3"/>
  </cols>
  <sheetData>
    <row r="1" spans="1:77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/>
    </row>
    <row r="2" spans="1:77" ht="15" customHeight="1">
      <c r="A2" s="326"/>
      <c r="B2" s="326"/>
      <c r="C2" s="326"/>
      <c r="D2" s="326"/>
      <c r="E2" s="326"/>
      <c r="F2" s="326"/>
      <c r="G2" s="326"/>
      <c r="H2" s="326"/>
      <c r="I2" s="326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2"/>
    </row>
    <row r="3" spans="1:77" s="5" customFormat="1">
      <c r="A3" s="171"/>
      <c r="B3" s="131"/>
      <c r="C3" s="172"/>
      <c r="D3" s="131"/>
      <c r="E3" s="131"/>
      <c r="F3" s="131"/>
      <c r="G3" s="131"/>
      <c r="H3" s="131"/>
      <c r="I3" s="13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7" s="5" customFormat="1">
      <c r="A4" s="281" t="s">
        <v>1</v>
      </c>
      <c r="B4" s="281"/>
      <c r="C4" s="281"/>
      <c r="D4" s="281"/>
      <c r="E4" s="281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</row>
    <row r="5" spans="1:77" s="5" customFormat="1">
      <c r="A5" s="318" t="s">
        <v>2</v>
      </c>
      <c r="B5" s="318"/>
      <c r="C5" s="318"/>
      <c r="D5" s="318"/>
      <c r="E5" s="327"/>
      <c r="F5" s="328"/>
      <c r="G5" s="328"/>
      <c r="H5" s="328"/>
      <c r="I5" s="329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77" s="5" customFormat="1">
      <c r="A6" s="318" t="s">
        <v>3</v>
      </c>
      <c r="B6" s="318"/>
      <c r="C6" s="318"/>
      <c r="D6" s="318"/>
      <c r="E6" s="327"/>
      <c r="F6" s="330"/>
      <c r="G6" s="328"/>
      <c r="H6" s="328"/>
      <c r="I6" s="329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77" s="5" customFormat="1" ht="22.5" customHeight="1">
      <c r="A7" s="318" t="s">
        <v>4</v>
      </c>
      <c r="B7" s="318"/>
      <c r="C7" s="318"/>
      <c r="D7" s="318"/>
      <c r="E7" s="325"/>
      <c r="F7" s="331" t="s">
        <v>5</v>
      </c>
      <c r="G7" s="331"/>
      <c r="H7" s="332">
        <v>132</v>
      </c>
      <c r="I7" s="3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77" s="5" customFormat="1" ht="21" customHeight="1">
      <c r="A8" s="4"/>
      <c r="B8" s="3"/>
      <c r="C8" s="6"/>
      <c r="D8" s="3"/>
      <c r="E8" s="7"/>
      <c r="F8" s="331"/>
      <c r="G8" s="331"/>
      <c r="H8" s="332"/>
      <c r="I8" s="332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77" s="5" customFormat="1">
      <c r="A9" s="4" t="s">
        <v>6</v>
      </c>
      <c r="B9" s="243" t="s">
        <v>7</v>
      </c>
      <c r="C9" s="243"/>
      <c r="D9" s="243"/>
      <c r="E9" s="243"/>
      <c r="F9" s="333"/>
      <c r="G9" s="3"/>
      <c r="H9" s="8">
        <v>42370</v>
      </c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77" s="5" customFormat="1">
      <c r="A10" s="4" t="s">
        <v>8</v>
      </c>
      <c r="B10" s="243" t="s">
        <v>9</v>
      </c>
      <c r="C10" s="243"/>
      <c r="D10" s="243"/>
      <c r="E10" s="10" t="s">
        <v>10</v>
      </c>
      <c r="F10" s="3"/>
      <c r="G10" s="3"/>
      <c r="H10" s="11" t="s">
        <v>11</v>
      </c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77" s="5" customFormat="1">
      <c r="A11" s="4" t="s">
        <v>12</v>
      </c>
      <c r="B11" s="243" t="s">
        <v>13</v>
      </c>
      <c r="C11" s="243"/>
      <c r="D11" s="243"/>
      <c r="E11" s="243"/>
      <c r="F11" s="243"/>
      <c r="G11" s="3"/>
      <c r="H11" s="11" t="s">
        <v>253</v>
      </c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77" s="5" customFormat="1">
      <c r="A12" s="4" t="s">
        <v>14</v>
      </c>
      <c r="B12" s="270" t="s">
        <v>15</v>
      </c>
      <c r="C12" s="271"/>
      <c r="D12" s="271"/>
      <c r="E12" s="271"/>
      <c r="F12" s="323"/>
      <c r="G12" s="3"/>
      <c r="H12" s="3">
        <v>12</v>
      </c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77" s="5" customFormat="1">
      <c r="A13" s="4"/>
      <c r="B13" s="3"/>
      <c r="C13" s="12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77" s="5" customFormat="1">
      <c r="A14" s="281"/>
      <c r="B14" s="281"/>
      <c r="C14" s="281"/>
      <c r="D14" s="324" t="s">
        <v>16</v>
      </c>
      <c r="E14" s="324"/>
      <c r="F14" s="324"/>
      <c r="G14" s="324"/>
      <c r="H14" s="324"/>
      <c r="I14" s="315" t="s">
        <v>17</v>
      </c>
      <c r="J14" s="316"/>
      <c r="K14" s="317"/>
      <c r="L14" s="317"/>
      <c r="M14" s="1"/>
      <c r="N14" s="1"/>
      <c r="O14" s="1"/>
      <c r="P14" s="1"/>
      <c r="Q14" s="1"/>
      <c r="R14" s="1"/>
      <c r="S14" s="1"/>
      <c r="T14" s="1"/>
    </row>
    <row r="15" spans="1:77" s="5" customFormat="1">
      <c r="A15" s="318"/>
      <c r="B15" s="318"/>
      <c r="C15" s="318"/>
      <c r="D15" s="319">
        <v>360</v>
      </c>
      <c r="E15" s="320"/>
      <c r="F15" s="320"/>
      <c r="G15" s="320"/>
      <c r="H15" s="320"/>
      <c r="I15" s="13"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77" s="5" customFormat="1">
      <c r="A16" s="325"/>
      <c r="B16" s="272"/>
      <c r="C16" s="272"/>
      <c r="D16" s="272"/>
      <c r="E16" s="272"/>
      <c r="F16" s="272"/>
      <c r="G16" s="272"/>
      <c r="H16" s="273"/>
      <c r="I16" s="7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"/>
    </row>
    <row r="17" spans="1:19" s="5" customFormat="1">
      <c r="A17" s="277"/>
      <c r="B17" s="277"/>
      <c r="C17" s="277"/>
      <c r="D17" s="277"/>
      <c r="E17" s="277"/>
      <c r="F17" s="277"/>
      <c r="G17" s="277"/>
      <c r="H17" s="277"/>
      <c r="I17" s="7"/>
      <c r="J17" s="279" t="s">
        <v>18</v>
      </c>
      <c r="K17" s="279"/>
      <c r="L17" s="279"/>
      <c r="M17" s="14"/>
      <c r="N17" s="14"/>
      <c r="O17" s="14"/>
      <c r="P17" s="14"/>
      <c r="Q17" s="14"/>
      <c r="R17" s="14"/>
      <c r="S17" s="14"/>
    </row>
    <row r="18" spans="1:19" s="5" customFormat="1">
      <c r="A18" s="281" t="s">
        <v>19</v>
      </c>
      <c r="B18" s="281"/>
      <c r="C18" s="281"/>
      <c r="D18" s="281"/>
      <c r="E18" s="281"/>
      <c r="F18" s="281"/>
      <c r="G18" s="281"/>
      <c r="H18" s="281"/>
      <c r="I18" s="7"/>
      <c r="J18" s="286" t="s">
        <v>20</v>
      </c>
      <c r="K18" s="286"/>
      <c r="L18" s="14" t="s">
        <v>21</v>
      </c>
      <c r="M18" s="14" t="s">
        <v>22</v>
      </c>
      <c r="N18" s="14"/>
      <c r="O18" s="14"/>
      <c r="P18" s="14"/>
      <c r="Q18" s="14"/>
      <c r="R18" s="14"/>
      <c r="S18" s="14"/>
    </row>
    <row r="19" spans="1:19" s="5" customFormat="1">
      <c r="A19" s="4">
        <v>1</v>
      </c>
      <c r="B19" s="243" t="s">
        <v>23</v>
      </c>
      <c r="C19" s="243"/>
      <c r="D19" s="243"/>
      <c r="E19" s="243"/>
      <c r="F19" s="243"/>
      <c r="G19" s="321" t="s">
        <v>24</v>
      </c>
      <c r="H19" s="322"/>
      <c r="I19" s="7"/>
      <c r="J19" s="14">
        <v>0</v>
      </c>
      <c r="K19" s="14"/>
      <c r="L19" s="14">
        <v>0</v>
      </c>
      <c r="M19" s="14">
        <v>0</v>
      </c>
      <c r="N19" s="14"/>
      <c r="O19" s="14"/>
      <c r="P19" s="14"/>
      <c r="Q19" s="14"/>
      <c r="R19" s="14"/>
      <c r="S19" s="14"/>
    </row>
    <row r="20" spans="1:19" s="5" customFormat="1">
      <c r="A20" s="4">
        <v>2</v>
      </c>
      <c r="B20" s="308" t="s">
        <v>25</v>
      </c>
      <c r="C20" s="243"/>
      <c r="D20" s="243"/>
      <c r="E20" s="243"/>
      <c r="F20" s="243"/>
      <c r="G20" s="310">
        <v>926.27</v>
      </c>
      <c r="H20" s="310"/>
      <c r="I20" s="15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5" customFormat="1">
      <c r="A21" s="4">
        <v>3</v>
      </c>
      <c r="B21" s="243" t="s">
        <v>26</v>
      </c>
      <c r="C21" s="243"/>
      <c r="D21" s="243"/>
      <c r="E21" s="243"/>
      <c r="F21" s="243"/>
      <c r="G21" s="311" t="s">
        <v>24</v>
      </c>
      <c r="H21" s="312"/>
      <c r="I21" s="7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5" customFormat="1">
      <c r="A22" s="4">
        <v>4</v>
      </c>
      <c r="B22" s="243" t="s">
        <v>27</v>
      </c>
      <c r="C22" s="243"/>
      <c r="D22" s="243"/>
      <c r="E22" s="243"/>
      <c r="F22" s="243"/>
      <c r="G22" s="313">
        <v>42370</v>
      </c>
      <c r="H22" s="314"/>
      <c r="I22" s="7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5" customFormat="1">
      <c r="A23" s="4"/>
      <c r="B23" s="3"/>
      <c r="C23" s="3"/>
      <c r="D23" s="3"/>
      <c r="E23" s="3"/>
      <c r="F23" s="3"/>
      <c r="G23" s="16" t="s">
        <v>10</v>
      </c>
      <c r="H23" s="3"/>
      <c r="I23" s="7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5" customFormat="1">
      <c r="A24" s="275" t="s">
        <v>28</v>
      </c>
      <c r="B24" s="275"/>
      <c r="C24" s="275"/>
      <c r="D24" s="275"/>
      <c r="E24" s="275"/>
      <c r="F24" s="275"/>
      <c r="G24" s="275"/>
      <c r="H24" s="275"/>
      <c r="I24" s="17"/>
      <c r="J24" s="279" t="s">
        <v>29</v>
      </c>
      <c r="K24" s="279"/>
      <c r="L24" s="279"/>
      <c r="M24" s="279"/>
      <c r="N24" s="14"/>
      <c r="O24" s="14"/>
      <c r="P24" s="14"/>
      <c r="Q24" s="14"/>
      <c r="R24" s="14"/>
      <c r="S24" s="14"/>
    </row>
    <row r="25" spans="1:19" s="5" customFormat="1">
      <c r="A25" s="4"/>
      <c r="B25" s="281" t="s">
        <v>30</v>
      </c>
      <c r="C25" s="281"/>
      <c r="D25" s="281"/>
      <c r="E25" s="281"/>
      <c r="F25" s="281"/>
      <c r="G25" s="18"/>
      <c r="H25" s="18" t="s">
        <v>31</v>
      </c>
      <c r="I25" s="7"/>
      <c r="J25" s="14" t="s">
        <v>32</v>
      </c>
      <c r="K25" s="14" t="s">
        <v>33</v>
      </c>
      <c r="L25" s="14" t="s">
        <v>34</v>
      </c>
      <c r="M25" s="14" t="s">
        <v>35</v>
      </c>
      <c r="N25" s="14"/>
      <c r="O25" s="14"/>
      <c r="P25" s="14"/>
      <c r="Q25" s="14"/>
      <c r="R25" s="14"/>
      <c r="S25" s="14"/>
    </row>
    <row r="26" spans="1:19" s="5" customFormat="1">
      <c r="A26" s="4" t="s">
        <v>6</v>
      </c>
      <c r="B26" s="243" t="s">
        <v>36</v>
      </c>
      <c r="C26" s="243"/>
      <c r="D26" s="243"/>
      <c r="E26" s="243"/>
      <c r="F26" s="243"/>
      <c r="G26" s="3"/>
      <c r="H26" s="160">
        <f>G20/220*H7</f>
        <v>555.76200000000006</v>
      </c>
      <c r="I26" s="19"/>
      <c r="J26" s="20">
        <f>H26/220</f>
        <v>2.5261909090909094</v>
      </c>
      <c r="K26" s="21">
        <v>0.2</v>
      </c>
      <c r="L26" s="20">
        <f>J26*K26</f>
        <v>0.50523818181818192</v>
      </c>
      <c r="M26" s="22">
        <f>L26*2</f>
        <v>1.0104763636363638</v>
      </c>
      <c r="N26" s="14"/>
      <c r="O26" s="14"/>
      <c r="P26" s="14"/>
      <c r="Q26" s="14"/>
      <c r="R26" s="14"/>
      <c r="S26" s="14"/>
    </row>
    <row r="27" spans="1:19" s="5" customFormat="1">
      <c r="A27" s="4" t="s">
        <v>8</v>
      </c>
      <c r="B27" s="243" t="s">
        <v>37</v>
      </c>
      <c r="C27" s="243"/>
      <c r="D27" s="243"/>
      <c r="E27" s="243"/>
      <c r="F27" s="243"/>
      <c r="G27" s="23"/>
      <c r="H27" s="24"/>
      <c r="I27" s="2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5" customFormat="1">
      <c r="A28" s="4" t="s">
        <v>12</v>
      </c>
      <c r="B28" s="308" t="s">
        <v>38</v>
      </c>
      <c r="C28" s="243"/>
      <c r="D28" s="243"/>
      <c r="E28" s="243"/>
      <c r="F28" s="243"/>
      <c r="G28" s="23">
        <v>0.4</v>
      </c>
      <c r="H28" s="161">
        <f>H26*40%</f>
        <v>222.30480000000003</v>
      </c>
      <c r="I28" s="3"/>
      <c r="J28" s="279" t="s">
        <v>39</v>
      </c>
      <c r="K28" s="279"/>
      <c r="L28" s="279"/>
      <c r="M28" s="279"/>
      <c r="N28" s="14"/>
      <c r="O28" s="14"/>
      <c r="P28" s="14"/>
      <c r="Q28" s="14"/>
      <c r="R28" s="14"/>
      <c r="S28" s="14"/>
    </row>
    <row r="29" spans="1:19" s="5" customFormat="1">
      <c r="A29" s="4" t="s">
        <v>14</v>
      </c>
      <c r="B29" s="243" t="s">
        <v>40</v>
      </c>
      <c r="C29" s="243"/>
      <c r="D29" s="243"/>
      <c r="E29" s="243"/>
      <c r="F29" s="243"/>
      <c r="G29" s="23"/>
      <c r="H29" s="25"/>
      <c r="I29" s="25"/>
      <c r="J29" s="14" t="s">
        <v>41</v>
      </c>
      <c r="K29" s="14" t="s">
        <v>42</v>
      </c>
      <c r="L29" s="14" t="s">
        <v>43</v>
      </c>
      <c r="M29" s="14" t="s">
        <v>44</v>
      </c>
      <c r="N29" s="14"/>
      <c r="O29" s="14"/>
      <c r="P29" s="14"/>
      <c r="Q29" s="14"/>
      <c r="R29" s="14"/>
      <c r="S29" s="14"/>
    </row>
    <row r="30" spans="1:19" s="5" customFormat="1">
      <c r="A30" s="4" t="s">
        <v>45</v>
      </c>
      <c r="B30" s="243" t="s">
        <v>46</v>
      </c>
      <c r="C30" s="243"/>
      <c r="D30" s="243"/>
      <c r="E30" s="243"/>
      <c r="F30" s="243"/>
      <c r="G30" s="23"/>
      <c r="H30" s="25"/>
      <c r="I30" s="25"/>
      <c r="J30" s="20">
        <f>(J26*1.2)</f>
        <v>3.0314290909090911</v>
      </c>
      <c r="K30" s="21">
        <v>0.5</v>
      </c>
      <c r="L30" s="20">
        <f>J30*K30</f>
        <v>1.5157145454545455</v>
      </c>
      <c r="M30" s="20">
        <f>L30*2</f>
        <v>3.0314290909090911</v>
      </c>
      <c r="N30" s="14"/>
      <c r="O30" s="14"/>
      <c r="P30" s="14"/>
      <c r="Q30" s="14"/>
      <c r="R30" s="14"/>
      <c r="S30" s="14"/>
    </row>
    <row r="31" spans="1:19" s="5" customFormat="1">
      <c r="A31" s="4" t="s">
        <v>47</v>
      </c>
      <c r="B31" s="243" t="s">
        <v>48</v>
      </c>
      <c r="C31" s="243"/>
      <c r="D31" s="243"/>
      <c r="E31" s="243"/>
      <c r="F31" s="243"/>
      <c r="G31" s="3"/>
      <c r="H31" s="25"/>
      <c r="I31" s="25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5" customFormat="1">
      <c r="A32" s="4" t="s">
        <v>49</v>
      </c>
      <c r="B32" s="309" t="s">
        <v>50</v>
      </c>
      <c r="C32" s="309"/>
      <c r="D32" s="309"/>
      <c r="E32" s="309"/>
      <c r="F32" s="309"/>
      <c r="G32" s="3"/>
      <c r="H32" s="160">
        <f>H26/26*4</f>
        <v>85.501846153846159</v>
      </c>
      <c r="I32" s="3"/>
      <c r="J32" s="14"/>
      <c r="K32" s="279" t="s">
        <v>51</v>
      </c>
      <c r="L32" s="286"/>
      <c r="M32" s="286"/>
      <c r="N32" s="14"/>
      <c r="O32" s="14"/>
      <c r="P32" s="14"/>
      <c r="Q32" s="14"/>
      <c r="R32" s="14"/>
      <c r="S32" s="14"/>
    </row>
    <row r="33" spans="1:19" s="5" customFormat="1">
      <c r="A33" s="305" t="s">
        <v>52</v>
      </c>
      <c r="B33" s="306"/>
      <c r="C33" s="306"/>
      <c r="D33" s="306"/>
      <c r="E33" s="306"/>
      <c r="F33" s="307"/>
      <c r="G33" s="3"/>
      <c r="H33" s="26">
        <f>SUM(H26:H32)</f>
        <v>863.5686461538462</v>
      </c>
      <c r="I33" s="27"/>
      <c r="J33" s="14"/>
      <c r="K33" s="28" t="s">
        <v>53</v>
      </c>
      <c r="L33" s="14" t="s">
        <v>54</v>
      </c>
      <c r="M33" s="14" t="s">
        <v>55</v>
      </c>
      <c r="N33" s="14"/>
      <c r="O33" s="14"/>
      <c r="P33" s="14"/>
      <c r="Q33" s="14"/>
      <c r="R33" s="14"/>
      <c r="S33" s="14"/>
    </row>
    <row r="34" spans="1:19" s="5" customFormat="1">
      <c r="A34" s="277"/>
      <c r="B34" s="277"/>
      <c r="C34" s="277"/>
      <c r="D34" s="277"/>
      <c r="E34" s="277"/>
      <c r="F34" s="277"/>
      <c r="G34" s="277"/>
      <c r="H34" s="277"/>
      <c r="I34" s="7"/>
      <c r="J34" s="14"/>
      <c r="K34" s="29">
        <f>(((365*3)+366)/4)/12</f>
        <v>30.4375</v>
      </c>
      <c r="L34" s="29">
        <f>365/12</f>
        <v>30.416666666666668</v>
      </c>
      <c r="M34" s="29">
        <f>366/12</f>
        <v>30.5</v>
      </c>
      <c r="N34" s="14"/>
      <c r="O34" s="14"/>
      <c r="P34" s="14"/>
      <c r="Q34" s="14"/>
      <c r="R34" s="14"/>
      <c r="S34" s="14"/>
    </row>
    <row r="35" spans="1:19" s="5" customFormat="1">
      <c r="A35" s="275" t="s">
        <v>56</v>
      </c>
      <c r="B35" s="275"/>
      <c r="C35" s="275"/>
      <c r="D35" s="275"/>
      <c r="E35" s="275"/>
      <c r="F35" s="275"/>
      <c r="G35" s="275"/>
      <c r="H35" s="275"/>
      <c r="I35" s="7"/>
      <c r="J35" s="279" t="s">
        <v>57</v>
      </c>
      <c r="K35" s="286"/>
      <c r="L35" s="286"/>
      <c r="M35" s="286"/>
      <c r="N35" s="14"/>
      <c r="O35" s="14"/>
      <c r="P35" s="14"/>
      <c r="Q35" s="14"/>
      <c r="R35" s="14"/>
      <c r="S35" s="14"/>
    </row>
    <row r="36" spans="1:19" s="5" customFormat="1">
      <c r="A36" s="4"/>
      <c r="B36" s="281" t="s">
        <v>58</v>
      </c>
      <c r="C36" s="281"/>
      <c r="D36" s="281"/>
      <c r="E36" s="281"/>
      <c r="F36" s="281"/>
      <c r="G36" s="30"/>
      <c r="H36" s="18" t="s">
        <v>31</v>
      </c>
      <c r="I36" s="7"/>
      <c r="J36" s="14" t="s">
        <v>59</v>
      </c>
      <c r="K36" s="14" t="s">
        <v>60</v>
      </c>
      <c r="L36" s="14" t="s">
        <v>61</v>
      </c>
      <c r="M36" s="14" t="s">
        <v>62</v>
      </c>
      <c r="N36" s="14" t="s">
        <v>63</v>
      </c>
      <c r="O36" s="14" t="s">
        <v>64</v>
      </c>
      <c r="P36" s="14"/>
      <c r="Q36" s="14"/>
      <c r="R36" s="14"/>
      <c r="S36" s="14"/>
    </row>
    <row r="37" spans="1:19" s="5" customFormat="1">
      <c r="A37" s="4" t="s">
        <v>6</v>
      </c>
      <c r="B37" s="308" t="s">
        <v>65</v>
      </c>
      <c r="C37" s="243"/>
      <c r="D37" s="243"/>
      <c r="E37" s="243"/>
      <c r="F37" s="243"/>
      <c r="G37" s="31">
        <v>3.2</v>
      </c>
      <c r="H37" s="19">
        <f>O37</f>
        <v>107.45428000000001</v>
      </c>
      <c r="I37" s="19">
        <f>P37</f>
        <v>0</v>
      </c>
      <c r="J37" s="28">
        <v>3.2</v>
      </c>
      <c r="K37" s="14">
        <v>2</v>
      </c>
      <c r="L37" s="14">
        <v>22</v>
      </c>
      <c r="M37" s="28">
        <f>(J37*2)*L37</f>
        <v>140.80000000000001</v>
      </c>
      <c r="N37" s="28">
        <f>(H26*6%)</f>
        <v>33.34572</v>
      </c>
      <c r="O37" s="28">
        <f>M37-N37</f>
        <v>107.45428000000001</v>
      </c>
      <c r="P37" s="14"/>
      <c r="Q37" s="14"/>
      <c r="R37" s="14"/>
      <c r="S37" s="14"/>
    </row>
    <row r="38" spans="1:19" s="5" customFormat="1">
      <c r="A38" s="4" t="s">
        <v>8</v>
      </c>
      <c r="B38" s="308" t="s">
        <v>66</v>
      </c>
      <c r="C38" s="243"/>
      <c r="D38" s="243"/>
      <c r="E38" s="243"/>
      <c r="F38" s="243"/>
      <c r="G38" s="31">
        <v>7.25</v>
      </c>
      <c r="H38" s="19">
        <f>O41</f>
        <v>131.58750000000001</v>
      </c>
      <c r="I38" s="19">
        <f>P41</f>
        <v>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5" customFormat="1">
      <c r="A39" s="4" t="s">
        <v>12</v>
      </c>
      <c r="B39" s="243" t="s">
        <v>67</v>
      </c>
      <c r="C39" s="243"/>
      <c r="D39" s="243"/>
      <c r="E39" s="243"/>
      <c r="F39" s="243"/>
      <c r="G39" s="31"/>
      <c r="H39" s="32"/>
      <c r="I39" s="32"/>
      <c r="J39" s="279" t="s">
        <v>68</v>
      </c>
      <c r="K39" s="279"/>
      <c r="L39" s="279"/>
      <c r="M39" s="279"/>
      <c r="N39" s="14"/>
      <c r="O39" s="14"/>
      <c r="P39" s="14"/>
      <c r="Q39" s="14"/>
      <c r="R39" s="14"/>
      <c r="S39" s="14"/>
    </row>
    <row r="40" spans="1:19" s="5" customFormat="1">
      <c r="A40" s="4" t="s">
        <v>14</v>
      </c>
      <c r="B40" s="308" t="s">
        <v>69</v>
      </c>
      <c r="C40" s="243"/>
      <c r="D40" s="243"/>
      <c r="E40" s="243"/>
      <c r="F40" s="243"/>
      <c r="G40" s="31"/>
      <c r="H40" s="3"/>
      <c r="I40" s="3"/>
      <c r="J40" s="14" t="s">
        <v>70</v>
      </c>
      <c r="K40" s="14" t="str">
        <f>L36</f>
        <v>Nº dias/mês</v>
      </c>
      <c r="L40" s="14" t="str">
        <f>M36</f>
        <v>Total mensal</v>
      </c>
      <c r="M40" s="14" t="s">
        <v>71</v>
      </c>
      <c r="N40" s="14" t="s">
        <v>72</v>
      </c>
      <c r="O40" s="14" t="s">
        <v>64</v>
      </c>
      <c r="P40" s="14"/>
      <c r="Q40" s="14"/>
      <c r="R40" s="14"/>
      <c r="S40" s="14"/>
    </row>
    <row r="41" spans="1:19" s="5" customFormat="1">
      <c r="A41" s="4" t="s">
        <v>45</v>
      </c>
      <c r="B41" s="308" t="s">
        <v>73</v>
      </c>
      <c r="C41" s="243"/>
      <c r="D41" s="243"/>
      <c r="E41" s="243"/>
      <c r="F41" s="243"/>
      <c r="G41" s="31"/>
      <c r="H41" s="19">
        <v>9.3800000000000008</v>
      </c>
      <c r="I41" s="19">
        <f>M45</f>
        <v>0</v>
      </c>
      <c r="J41" s="28">
        <v>7.25</v>
      </c>
      <c r="K41" s="14">
        <v>22</v>
      </c>
      <c r="L41" s="14">
        <f>J41*K41</f>
        <v>159.5</v>
      </c>
      <c r="M41" s="33">
        <v>0.17499999999999999</v>
      </c>
      <c r="N41" s="14">
        <f>L41*M41</f>
        <v>27.912499999999998</v>
      </c>
      <c r="O41" s="14">
        <f>L41-N41</f>
        <v>131.58750000000001</v>
      </c>
      <c r="P41" s="14"/>
      <c r="Q41" s="14"/>
      <c r="R41" s="14"/>
      <c r="S41" s="14"/>
    </row>
    <row r="42" spans="1:19" s="5" customFormat="1">
      <c r="A42" s="4" t="s">
        <v>47</v>
      </c>
      <c r="B42" s="243" t="s">
        <v>74</v>
      </c>
      <c r="C42" s="243"/>
      <c r="D42" s="243"/>
      <c r="E42" s="243"/>
      <c r="F42" s="243"/>
      <c r="G42" s="31"/>
      <c r="H42" s="3"/>
      <c r="I42" s="3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5" customFormat="1">
      <c r="A43" s="4"/>
      <c r="B43" s="244" t="s">
        <v>52</v>
      </c>
      <c r="C43" s="244"/>
      <c r="D43" s="244"/>
      <c r="E43" s="244"/>
      <c r="F43" s="244"/>
      <c r="G43" s="3"/>
      <c r="H43" s="26">
        <f>SUM(H37:H42)</f>
        <v>248.42178000000001</v>
      </c>
      <c r="I43" s="26">
        <f>SUM(I37:I42)</f>
        <v>0</v>
      </c>
      <c r="J43" s="279" t="s">
        <v>75</v>
      </c>
      <c r="K43" s="279"/>
      <c r="L43" s="279"/>
      <c r="M43" s="279"/>
      <c r="N43" s="14"/>
      <c r="O43" s="14"/>
      <c r="P43" s="14"/>
      <c r="Q43" s="14"/>
      <c r="R43" s="14"/>
      <c r="S43" s="14"/>
    </row>
    <row r="44" spans="1:19" s="5" customFormat="1">
      <c r="A44" s="277"/>
      <c r="B44" s="277"/>
      <c r="C44" s="277"/>
      <c r="D44" s="277"/>
      <c r="E44" s="277"/>
      <c r="F44" s="277"/>
      <c r="G44" s="277"/>
      <c r="H44" s="277"/>
      <c r="I44" s="7"/>
      <c r="J44" s="14" t="s">
        <v>76</v>
      </c>
      <c r="K44" s="14" t="s">
        <v>77</v>
      </c>
      <c r="L44" s="14" t="s">
        <v>52</v>
      </c>
      <c r="M44" s="14"/>
      <c r="N44" s="14"/>
      <c r="O44" s="14"/>
      <c r="P44" s="14"/>
      <c r="Q44" s="14"/>
      <c r="R44" s="14"/>
      <c r="S44" s="14"/>
    </row>
    <row r="45" spans="1:19" s="5" customFormat="1">
      <c r="A45" s="275" t="s">
        <v>78</v>
      </c>
      <c r="B45" s="275"/>
      <c r="C45" s="275"/>
      <c r="D45" s="275"/>
      <c r="E45" s="275"/>
      <c r="F45" s="275"/>
      <c r="G45" s="275"/>
      <c r="H45" s="275"/>
      <c r="I45" s="7"/>
      <c r="J45" s="14">
        <v>0</v>
      </c>
      <c r="K45" s="14">
        <v>0</v>
      </c>
      <c r="L45" s="14">
        <f>J45-K45</f>
        <v>0</v>
      </c>
      <c r="M45" s="14"/>
      <c r="N45" s="14"/>
      <c r="O45" s="14"/>
      <c r="P45" s="14"/>
      <c r="Q45" s="14"/>
      <c r="R45" s="14"/>
      <c r="S45" s="14"/>
    </row>
    <row r="46" spans="1:19" s="5" customFormat="1">
      <c r="A46" s="34"/>
      <c r="B46" s="281" t="s">
        <v>79</v>
      </c>
      <c r="C46" s="281"/>
      <c r="D46" s="281"/>
      <c r="E46" s="281"/>
      <c r="F46" s="281"/>
      <c r="G46" s="18"/>
      <c r="H46" s="18" t="s">
        <v>31</v>
      </c>
      <c r="I46" s="7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s="5" customFormat="1">
      <c r="A47" s="4" t="s">
        <v>6</v>
      </c>
      <c r="B47" s="243" t="s">
        <v>80</v>
      </c>
      <c r="C47" s="243"/>
      <c r="D47" s="243"/>
      <c r="E47" s="243"/>
      <c r="F47" s="243"/>
      <c r="G47" s="3"/>
      <c r="H47" s="19">
        <f>L49</f>
        <v>41.666666666666664</v>
      </c>
      <c r="I47" s="7"/>
      <c r="J47" s="279" t="s">
        <v>81</v>
      </c>
      <c r="K47" s="279"/>
      <c r="L47" s="279"/>
      <c r="M47" s="279"/>
      <c r="N47" s="14"/>
      <c r="O47" s="14"/>
      <c r="P47" s="14"/>
      <c r="Q47" s="14"/>
      <c r="R47" s="14"/>
      <c r="S47" s="14"/>
    </row>
    <row r="48" spans="1:19" s="5" customFormat="1">
      <c r="A48" s="4" t="s">
        <v>8</v>
      </c>
      <c r="B48" s="243" t="s">
        <v>82</v>
      </c>
      <c r="C48" s="243"/>
      <c r="D48" s="243"/>
      <c r="E48" s="243"/>
      <c r="F48" s="243"/>
      <c r="G48" s="3"/>
      <c r="H48" s="19">
        <f>P53</f>
        <v>0</v>
      </c>
      <c r="I48" s="7"/>
      <c r="J48" s="286" t="s">
        <v>83</v>
      </c>
      <c r="K48" s="286"/>
      <c r="L48" s="14" t="s">
        <v>84</v>
      </c>
      <c r="M48" s="14"/>
      <c r="N48" s="14"/>
      <c r="O48" s="14"/>
      <c r="P48" s="14"/>
      <c r="Q48" s="14"/>
      <c r="R48" s="14"/>
      <c r="S48" s="14"/>
    </row>
    <row r="49" spans="1:256">
      <c r="A49" s="4" t="s">
        <v>12</v>
      </c>
      <c r="B49" s="243" t="s">
        <v>85</v>
      </c>
      <c r="C49" s="243"/>
      <c r="D49" s="243"/>
      <c r="E49" s="243"/>
      <c r="F49" s="243"/>
      <c r="H49" s="35">
        <f>M57</f>
        <v>0</v>
      </c>
      <c r="I49" s="7"/>
      <c r="J49" s="28">
        <v>500</v>
      </c>
      <c r="K49" s="14"/>
      <c r="L49" s="28">
        <f>J49/12</f>
        <v>41.666666666666664</v>
      </c>
      <c r="M49" s="14"/>
      <c r="N49" s="14"/>
      <c r="O49" s="14"/>
      <c r="P49" s="14"/>
      <c r="Q49" s="14"/>
      <c r="R49" s="14"/>
      <c r="S49" s="14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1:256">
      <c r="A50" s="4" t="s">
        <v>14</v>
      </c>
      <c r="B50" s="243" t="s">
        <v>86</v>
      </c>
      <c r="C50" s="243"/>
      <c r="D50" s="243"/>
      <c r="E50" s="243"/>
      <c r="F50" s="243"/>
      <c r="H50" s="19">
        <f>L61</f>
        <v>250</v>
      </c>
      <c r="I50" s="7"/>
      <c r="J50" s="14"/>
      <c r="K50" s="14"/>
      <c r="L50" s="14"/>
      <c r="M50" s="14"/>
      <c r="N50" s="14"/>
      <c r="O50" s="14"/>
      <c r="P50" s="14"/>
      <c r="Q50" s="14"/>
      <c r="R50" s="14"/>
      <c r="S50" s="14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>
      <c r="B51" s="244" t="s">
        <v>52</v>
      </c>
      <c r="C51" s="244"/>
      <c r="D51" s="244"/>
      <c r="E51" s="244"/>
      <c r="F51" s="244"/>
      <c r="H51" s="26">
        <f>SUM(H47:H50)</f>
        <v>291.66666666666669</v>
      </c>
      <c r="I51" s="7"/>
      <c r="J51" s="279" t="s">
        <v>87</v>
      </c>
      <c r="K51" s="279"/>
      <c r="L51" s="279"/>
      <c r="M51" s="279"/>
      <c r="N51" s="14"/>
      <c r="O51" s="14"/>
      <c r="P51" s="14"/>
      <c r="Q51" s="14"/>
      <c r="R51" s="14"/>
      <c r="S51" s="14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>
      <c r="A52" s="277"/>
      <c r="B52" s="277"/>
      <c r="C52" s="277"/>
      <c r="D52" s="277"/>
      <c r="E52" s="277"/>
      <c r="F52" s="277"/>
      <c r="G52" s="277"/>
      <c r="H52" s="277"/>
      <c r="I52" s="7"/>
      <c r="J52" s="14" t="s">
        <v>88</v>
      </c>
      <c r="K52" s="14" t="s">
        <v>89</v>
      </c>
      <c r="L52" s="14"/>
      <c r="M52" s="14" t="s">
        <v>90</v>
      </c>
      <c r="N52" s="14" t="s">
        <v>91</v>
      </c>
      <c r="O52" s="14" t="s">
        <v>92</v>
      </c>
      <c r="P52" s="14" t="s">
        <v>93</v>
      </c>
      <c r="Q52" s="14"/>
      <c r="R52" s="14"/>
      <c r="S52" s="14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>
      <c r="A53" s="275" t="s">
        <v>94</v>
      </c>
      <c r="B53" s="275"/>
      <c r="C53" s="275"/>
      <c r="D53" s="275"/>
      <c r="E53" s="275"/>
      <c r="F53" s="275"/>
      <c r="G53" s="275"/>
      <c r="H53" s="275"/>
      <c r="I53" s="7"/>
      <c r="J53" s="28"/>
      <c r="K53" s="28">
        <f>J53/0.9635</f>
        <v>0</v>
      </c>
      <c r="L53" s="14"/>
      <c r="M53" s="36">
        <v>3.6499999999999998E-2</v>
      </c>
      <c r="N53" s="28">
        <f>K53*M53</f>
        <v>0</v>
      </c>
      <c r="O53" s="28">
        <f>J53-N53</f>
        <v>0</v>
      </c>
      <c r="P53" s="28">
        <f>O53/I15</f>
        <v>0</v>
      </c>
      <c r="Q53" s="14"/>
      <c r="R53" s="14"/>
      <c r="S53" s="14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>
      <c r="A54" s="280" t="s">
        <v>95</v>
      </c>
      <c r="B54" s="280"/>
      <c r="C54" s="280"/>
      <c r="D54" s="280"/>
      <c r="E54" s="280"/>
      <c r="F54" s="280"/>
      <c r="G54" s="280"/>
      <c r="H54" s="280"/>
      <c r="I54" s="7"/>
      <c r="J54" s="14"/>
      <c r="K54" s="14"/>
      <c r="L54" s="14"/>
      <c r="M54" s="14"/>
      <c r="N54" s="14"/>
      <c r="O54" s="14"/>
      <c r="P54" s="14"/>
      <c r="Q54" s="14"/>
      <c r="R54" s="14"/>
      <c r="S54" s="14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s="6" customFormat="1" ht="15">
      <c r="A55" s="34"/>
      <c r="B55" s="281" t="s">
        <v>96</v>
      </c>
      <c r="C55" s="281"/>
      <c r="D55" s="281"/>
      <c r="E55" s="281"/>
      <c r="F55" s="281"/>
      <c r="G55" s="37" t="s">
        <v>97</v>
      </c>
      <c r="H55" s="18" t="s">
        <v>31</v>
      </c>
      <c r="I55" s="15"/>
      <c r="J55" s="279" t="s">
        <v>98</v>
      </c>
      <c r="K55" s="279"/>
      <c r="L55" s="279"/>
      <c r="M55" s="279"/>
      <c r="N55" s="38"/>
      <c r="O55" s="38"/>
      <c r="P55" s="38"/>
      <c r="Q55" s="38"/>
      <c r="R55" s="38"/>
      <c r="S55" s="38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40"/>
    </row>
    <row r="56" spans="1:256">
      <c r="A56" s="4" t="s">
        <v>6</v>
      </c>
      <c r="B56" s="243" t="s">
        <v>99</v>
      </c>
      <c r="C56" s="243"/>
      <c r="D56" s="243"/>
      <c r="E56" s="243"/>
      <c r="G56" s="41">
        <v>0.2</v>
      </c>
      <c r="H56" s="19">
        <f>$H$33*G56</f>
        <v>172.71372923076925</v>
      </c>
      <c r="I56" s="7"/>
      <c r="J56" s="14" t="s">
        <v>100</v>
      </c>
      <c r="K56" s="14" t="s">
        <v>101</v>
      </c>
      <c r="L56" s="14" t="s">
        <v>102</v>
      </c>
      <c r="M56" s="14" t="s">
        <v>52</v>
      </c>
      <c r="N56" s="14"/>
      <c r="O56" s="14"/>
      <c r="P56" s="14"/>
      <c r="Q56" s="14"/>
      <c r="R56" s="14"/>
      <c r="S56" s="1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>
      <c r="A57" s="4" t="s">
        <v>8</v>
      </c>
      <c r="B57" s="243" t="s">
        <v>103</v>
      </c>
      <c r="C57" s="243"/>
      <c r="D57" s="243"/>
      <c r="E57" s="243"/>
      <c r="G57" s="41"/>
      <c r="H57" s="19"/>
      <c r="I57" s="7"/>
      <c r="J57" s="42">
        <v>0</v>
      </c>
      <c r="K57" s="22">
        <v>8</v>
      </c>
      <c r="L57" s="21">
        <v>0.15</v>
      </c>
      <c r="M57" s="20">
        <f>(J57*L57)/(12*K57)/I15</f>
        <v>0</v>
      </c>
      <c r="N57" s="28"/>
      <c r="O57" s="14"/>
      <c r="P57" s="14"/>
      <c r="Q57" s="14"/>
      <c r="R57" s="14"/>
      <c r="S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>
      <c r="A58" s="4" t="s">
        <v>12</v>
      </c>
      <c r="B58" s="243" t="s">
        <v>104</v>
      </c>
      <c r="C58" s="243"/>
      <c r="D58" s="243"/>
      <c r="E58" s="243"/>
      <c r="G58" s="41"/>
      <c r="H58" s="19"/>
      <c r="I58" s="7"/>
      <c r="J58" s="14"/>
      <c r="K58" s="14"/>
      <c r="L58" s="14"/>
      <c r="M58" s="14"/>
      <c r="N58" s="14"/>
      <c r="O58" s="14"/>
      <c r="P58" s="14"/>
      <c r="Q58" s="14"/>
      <c r="R58" s="14"/>
      <c r="S58" s="14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>
      <c r="A59" s="4" t="s">
        <v>14</v>
      </c>
      <c r="B59" s="243" t="s">
        <v>105</v>
      </c>
      <c r="C59" s="243"/>
      <c r="D59" s="243"/>
      <c r="E59" s="243"/>
      <c r="G59" s="41"/>
      <c r="H59" s="19"/>
      <c r="I59" s="7"/>
      <c r="J59" s="279" t="s">
        <v>106</v>
      </c>
      <c r="K59" s="286"/>
      <c r="L59" s="286"/>
      <c r="M59" s="286"/>
      <c r="N59" s="14"/>
      <c r="O59" s="14"/>
      <c r="P59" s="14"/>
      <c r="Q59" s="14"/>
      <c r="R59" s="14"/>
      <c r="S59" s="14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>
      <c r="A60" s="4" t="s">
        <v>47</v>
      </c>
      <c r="B60" s="243" t="s">
        <v>107</v>
      </c>
      <c r="C60" s="243"/>
      <c r="D60" s="243"/>
      <c r="E60" s="243"/>
      <c r="G60" s="41"/>
      <c r="H60" s="19"/>
      <c r="I60" s="7"/>
      <c r="J60" s="14" t="s">
        <v>108</v>
      </c>
      <c r="K60" s="14" t="s">
        <v>88</v>
      </c>
      <c r="L60" s="14" t="s">
        <v>109</v>
      </c>
      <c r="M60" s="14"/>
      <c r="N60" s="14"/>
      <c r="O60" s="14"/>
      <c r="P60" s="14"/>
      <c r="Q60" s="14"/>
      <c r="R60" s="14"/>
      <c r="S60" s="14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1:256">
      <c r="A61" s="4" t="s">
        <v>49</v>
      </c>
      <c r="B61" s="243" t="s">
        <v>110</v>
      </c>
      <c r="C61" s="243"/>
      <c r="D61" s="243"/>
      <c r="E61" s="243"/>
      <c r="G61" s="41">
        <v>0.08</v>
      </c>
      <c r="H61" s="19">
        <f>$H$33*G61</f>
        <v>69.085491692307698</v>
      </c>
      <c r="I61" s="7"/>
      <c r="J61" s="43">
        <v>3000</v>
      </c>
      <c r="K61" s="28">
        <f>J61/12</f>
        <v>250</v>
      </c>
      <c r="L61" s="28">
        <f>K61/I15</f>
        <v>250</v>
      </c>
      <c r="M61" s="14"/>
      <c r="N61" s="14"/>
      <c r="O61" s="14"/>
      <c r="P61" s="14"/>
      <c r="Q61" s="14"/>
      <c r="R61" s="14"/>
      <c r="S61" s="14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2" spans="1:256">
      <c r="A62" s="4" t="s">
        <v>111</v>
      </c>
      <c r="B62" s="44" t="s">
        <v>112</v>
      </c>
      <c r="C62" s="45"/>
      <c r="D62" s="45"/>
      <c r="E62" s="45"/>
      <c r="F62" s="46"/>
      <c r="G62" s="47">
        <v>0.06</v>
      </c>
      <c r="H62" s="19">
        <f>$H$33*G62</f>
        <v>51.814118769230767</v>
      </c>
      <c r="I62" s="7"/>
      <c r="J62" s="14"/>
      <c r="K62" s="14"/>
      <c r="L62" s="14"/>
      <c r="M62" s="14"/>
      <c r="N62" s="14"/>
      <c r="O62" s="14"/>
      <c r="P62" s="14"/>
      <c r="Q62" s="14"/>
      <c r="R62" s="14"/>
      <c r="S62" s="14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spans="1:256">
      <c r="A63" s="149" t="s">
        <v>113</v>
      </c>
      <c r="B63" s="299" t="s">
        <v>114</v>
      </c>
      <c r="C63" s="299"/>
      <c r="D63" s="299"/>
      <c r="E63" s="299"/>
      <c r="F63" s="145"/>
      <c r="G63" s="173"/>
      <c r="H63" s="174"/>
      <c r="I63" s="175"/>
      <c r="J63" s="14"/>
      <c r="K63" s="14"/>
      <c r="L63" s="14"/>
      <c r="M63" s="14"/>
      <c r="N63" s="14"/>
      <c r="O63" s="14"/>
      <c r="P63" s="14"/>
      <c r="Q63" s="14"/>
      <c r="R63" s="14"/>
      <c r="S63" s="14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1:256">
      <c r="A64" s="22"/>
      <c r="B64" s="300" t="s">
        <v>52</v>
      </c>
      <c r="C64" s="300"/>
      <c r="D64" s="300"/>
      <c r="E64" s="300"/>
      <c r="F64" s="300"/>
      <c r="G64" s="52">
        <f>SUM(G56:G63)</f>
        <v>0.34</v>
      </c>
      <c r="H64" s="177">
        <f>$H$33*G64</f>
        <v>293.6133396923077</v>
      </c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1:256">
      <c r="A65" s="301"/>
      <c r="B65" s="301"/>
      <c r="C65" s="301"/>
      <c r="D65" s="301"/>
      <c r="E65" s="301"/>
      <c r="F65" s="301"/>
      <c r="G65" s="301"/>
      <c r="H65" s="301"/>
      <c r="I65" s="14"/>
      <c r="J65" s="48" t="s">
        <v>115</v>
      </c>
      <c r="K65" s="48"/>
      <c r="L65" s="48"/>
      <c r="M65" s="48"/>
      <c r="N65" s="49"/>
      <c r="O65" s="50"/>
      <c r="P65" s="50"/>
      <c r="Q65" s="50"/>
      <c r="R65" s="14"/>
      <c r="S65" s="14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pans="1:256" ht="31.5">
      <c r="A66" s="302" t="s">
        <v>116</v>
      </c>
      <c r="B66" s="303"/>
      <c r="C66" s="303"/>
      <c r="D66" s="303"/>
      <c r="E66" s="303"/>
      <c r="F66" s="303"/>
      <c r="G66" s="303"/>
      <c r="H66" s="304"/>
      <c r="I66" s="176"/>
      <c r="J66" s="286" t="s">
        <v>117</v>
      </c>
      <c r="K66" s="286"/>
      <c r="L66" s="51" t="s">
        <v>118</v>
      </c>
      <c r="M66" s="51" t="s">
        <v>119</v>
      </c>
      <c r="N66" s="50" t="s">
        <v>120</v>
      </c>
      <c r="O66" s="14"/>
      <c r="P66" s="14"/>
      <c r="Q66" s="14"/>
      <c r="R66" s="14"/>
      <c r="S66" s="14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pans="1:256">
      <c r="B67" s="291" t="s">
        <v>121</v>
      </c>
      <c r="C67" s="292"/>
      <c r="D67" s="292"/>
      <c r="E67" s="292"/>
      <c r="F67" s="293"/>
      <c r="G67" s="4"/>
      <c r="H67" s="18" t="s">
        <v>31</v>
      </c>
      <c r="I67" s="7"/>
      <c r="J67" s="28">
        <f>K93+H68+H41+H39+H40+H42+H64</f>
        <v>399.00298273025646</v>
      </c>
      <c r="K67" s="14"/>
      <c r="L67" s="28">
        <v>3.94</v>
      </c>
      <c r="M67" s="52">
        <v>0.33610000000000001</v>
      </c>
      <c r="N67" s="14">
        <v>1.2999999999999999E-3</v>
      </c>
      <c r="O67" s="14"/>
      <c r="P67" s="14"/>
      <c r="Q67" s="14"/>
      <c r="R67" s="14"/>
      <c r="S67" s="14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1:256">
      <c r="A68" s="4" t="s">
        <v>6</v>
      </c>
      <c r="B68" s="243" t="s">
        <v>121</v>
      </c>
      <c r="C68" s="243"/>
      <c r="D68" s="243"/>
      <c r="E68" s="243"/>
      <c r="F68" s="243"/>
      <c r="H68" s="19">
        <f>H33*8.34%</f>
        <v>72.021625089230781</v>
      </c>
      <c r="I68" s="7"/>
      <c r="J68" s="14"/>
      <c r="K68" s="28"/>
      <c r="L68" s="14"/>
      <c r="M68" s="14" t="s">
        <v>52</v>
      </c>
      <c r="N68" s="28">
        <f>J67*L67*M67*N67</f>
        <v>0.68688531058266389</v>
      </c>
      <c r="O68" s="14"/>
      <c r="P68" s="14"/>
      <c r="Q68" s="14"/>
      <c r="R68" s="14"/>
      <c r="S68" s="14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1:256">
      <c r="B69" s="244" t="s">
        <v>122</v>
      </c>
      <c r="C69" s="244"/>
      <c r="D69" s="244"/>
      <c r="E69" s="244"/>
      <c r="F69" s="244"/>
      <c r="I69" s="7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1:256">
      <c r="A70" s="4" t="s">
        <v>8</v>
      </c>
      <c r="B70" s="296" t="s">
        <v>123</v>
      </c>
      <c r="C70" s="297"/>
      <c r="D70" s="297"/>
      <c r="E70" s="297"/>
      <c r="F70" s="298"/>
      <c r="H70" s="19">
        <f>H68*G64</f>
        <v>24.487352530338466</v>
      </c>
      <c r="I70" s="7"/>
      <c r="J70" s="279" t="s">
        <v>124</v>
      </c>
      <c r="K70" s="279"/>
      <c r="L70" s="279"/>
      <c r="M70" s="294" t="s">
        <v>125</v>
      </c>
      <c r="N70" s="294"/>
      <c r="O70" s="294"/>
      <c r="P70" s="294"/>
      <c r="Q70" s="294"/>
      <c r="R70" s="14"/>
      <c r="S70" s="14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pans="1:256" ht="57.75">
      <c r="B71" s="244" t="s">
        <v>52</v>
      </c>
      <c r="C71" s="244"/>
      <c r="D71" s="244"/>
      <c r="E71" s="244"/>
      <c r="F71" s="244"/>
      <c r="H71" s="26">
        <f>SUM(H68:H70)</f>
        <v>96.508977619569251</v>
      </c>
      <c r="I71" s="7"/>
      <c r="J71" s="49" t="s">
        <v>126</v>
      </c>
      <c r="K71" s="22"/>
      <c r="L71" s="14" t="s">
        <v>127</v>
      </c>
      <c r="M71" s="53" t="s">
        <v>128</v>
      </c>
      <c r="N71" s="54" t="s">
        <v>129</v>
      </c>
      <c r="O71" s="55" t="s">
        <v>130</v>
      </c>
      <c r="P71" s="55" t="s">
        <v>131</v>
      </c>
      <c r="Q71" s="55" t="s">
        <v>132</v>
      </c>
      <c r="R71" s="55" t="s">
        <v>133</v>
      </c>
      <c r="S71" s="14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pans="1:256">
      <c r="A72" s="277"/>
      <c r="B72" s="277"/>
      <c r="C72" s="277"/>
      <c r="D72" s="277"/>
      <c r="E72" s="277"/>
      <c r="F72" s="277"/>
      <c r="G72" s="277"/>
      <c r="H72" s="277"/>
      <c r="I72" s="7"/>
      <c r="J72" s="28">
        <f>((1/12)*0.05)*100</f>
        <v>0.41666666666666669</v>
      </c>
      <c r="K72" s="56"/>
      <c r="L72" s="28">
        <f>H26+H28+H61+H68+K93</f>
        <v>943.16193473025646</v>
      </c>
      <c r="M72" s="57">
        <f>(H26+H28+H61+H68+(K90/12))</f>
        <v>943.16193473025646</v>
      </c>
      <c r="N72" s="57">
        <f>(M72*(39/30.4375))</f>
        <v>1208.4867500445175</v>
      </c>
      <c r="O72" s="58">
        <v>41.06</v>
      </c>
      <c r="P72" s="59">
        <v>0.5</v>
      </c>
      <c r="Q72" s="57">
        <f>N72/O72</f>
        <v>29.432215052228873</v>
      </c>
      <c r="R72" s="28">
        <f>Q72*P73</f>
        <v>14.716107526114437</v>
      </c>
      <c r="S72" s="14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>
      <c r="A73" s="280" t="s">
        <v>134</v>
      </c>
      <c r="B73" s="280"/>
      <c r="C73" s="280"/>
      <c r="D73" s="280"/>
      <c r="E73" s="280"/>
      <c r="F73" s="280"/>
      <c r="G73" s="280"/>
      <c r="H73" s="280"/>
      <c r="I73" s="7"/>
      <c r="J73" s="52">
        <v>4.1999999999999997E-3</v>
      </c>
      <c r="K73" s="60"/>
      <c r="L73" s="28"/>
      <c r="M73" s="57" t="s">
        <v>135</v>
      </c>
      <c r="N73" s="58" t="s">
        <v>136</v>
      </c>
      <c r="O73" s="58"/>
      <c r="P73" s="58">
        <v>0.5</v>
      </c>
      <c r="Q73" s="58"/>
      <c r="R73" s="14"/>
      <c r="S73" s="14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>
      <c r="B74" s="291" t="s">
        <v>137</v>
      </c>
      <c r="C74" s="292"/>
      <c r="D74" s="292"/>
      <c r="E74" s="292"/>
      <c r="F74" s="293"/>
      <c r="G74" s="18"/>
      <c r="H74" s="18" t="s">
        <v>31</v>
      </c>
      <c r="I74" s="7"/>
      <c r="J74" s="61">
        <f>L72*J73</f>
        <v>3.9612801258670771</v>
      </c>
      <c r="K74" s="28"/>
      <c r="L74" s="14"/>
      <c r="M74" s="57">
        <f>(M72/12)</f>
        <v>78.596827894188038</v>
      </c>
      <c r="N74" s="57">
        <f>N72/O72</f>
        <v>29.432215052228873</v>
      </c>
      <c r="O74" s="57"/>
      <c r="P74" s="58"/>
      <c r="Q74" s="58"/>
      <c r="R74" s="14"/>
      <c r="S74" s="14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pans="1:256">
      <c r="A75" s="4" t="s">
        <v>6</v>
      </c>
      <c r="B75" s="243" t="s">
        <v>137</v>
      </c>
      <c r="C75" s="243"/>
      <c r="D75" s="243"/>
      <c r="E75" s="243"/>
      <c r="F75" s="243"/>
      <c r="H75" s="19">
        <f>N68</f>
        <v>0.68688531058266389</v>
      </c>
      <c r="I75" s="7"/>
      <c r="J75" s="14"/>
      <c r="K75" s="14"/>
      <c r="L75" s="14"/>
      <c r="M75" s="28"/>
      <c r="N75" s="28"/>
      <c r="O75" s="14"/>
      <c r="P75" s="14"/>
      <c r="Q75" s="14"/>
      <c r="R75" s="14"/>
      <c r="S75" s="14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pans="1:256" ht="16.5">
      <c r="A76" s="4" t="s">
        <v>8</v>
      </c>
      <c r="B76" s="243" t="s">
        <v>138</v>
      </c>
      <c r="C76" s="243"/>
      <c r="D76" s="243"/>
      <c r="E76" s="243"/>
      <c r="F76" s="243"/>
      <c r="G76" s="243"/>
      <c r="H76" s="19">
        <f>H75*G64</f>
        <v>0.23354100559810573</v>
      </c>
      <c r="I76" s="7"/>
      <c r="J76" s="48" t="s">
        <v>139</v>
      </c>
      <c r="K76" s="48"/>
      <c r="L76" s="48"/>
      <c r="M76" s="48"/>
      <c r="N76" s="38"/>
      <c r="O76" s="294" t="s">
        <v>140</v>
      </c>
      <c r="P76" s="295"/>
      <c r="Q76" s="284" t="s">
        <v>133</v>
      </c>
      <c r="R76" s="284"/>
      <c r="S76" s="14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1:256">
      <c r="B77" s="244" t="s">
        <v>52</v>
      </c>
      <c r="C77" s="244"/>
      <c r="D77" s="244"/>
      <c r="E77" s="244"/>
      <c r="F77" s="244"/>
      <c r="H77" s="26">
        <f>SUM(H75:H76)</f>
        <v>0.92042631618076964</v>
      </c>
      <c r="I77" s="7"/>
      <c r="J77" s="14" t="s">
        <v>141</v>
      </c>
      <c r="K77" s="286" t="s">
        <v>142</v>
      </c>
      <c r="L77" s="286"/>
      <c r="M77" s="14" t="s">
        <v>143</v>
      </c>
      <c r="N77" s="14" t="s">
        <v>144</v>
      </c>
      <c r="O77" s="62" t="s">
        <v>145</v>
      </c>
      <c r="P77" s="62" t="s">
        <v>146</v>
      </c>
      <c r="Q77" s="63" t="s">
        <v>145</v>
      </c>
      <c r="R77" s="63" t="s">
        <v>146</v>
      </c>
      <c r="S77" s="14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1:256">
      <c r="A78" s="277"/>
      <c r="B78" s="277"/>
      <c r="C78" s="277"/>
      <c r="D78" s="277"/>
      <c r="E78" s="277"/>
      <c r="F78" s="277"/>
      <c r="G78" s="277"/>
      <c r="H78" s="277"/>
      <c r="I78" s="7"/>
      <c r="J78" s="28">
        <v>0.08</v>
      </c>
      <c r="K78" s="14">
        <v>0.5</v>
      </c>
      <c r="L78" s="14"/>
      <c r="M78" s="14">
        <v>0.9</v>
      </c>
      <c r="N78" s="14">
        <f>(J78*K78)*M78</f>
        <v>3.6000000000000004E-2</v>
      </c>
      <c r="O78" s="64">
        <f>(L72*K78)*J78</f>
        <v>37.72647738921026</v>
      </c>
      <c r="P78" s="64">
        <f>(N72*K78)*J78</f>
        <v>48.339470001780704</v>
      </c>
      <c r="Q78" s="64">
        <f>O78*P73</f>
        <v>18.86323869460513</v>
      </c>
      <c r="R78" s="64">
        <f>P78*P73</f>
        <v>24.169735000890352</v>
      </c>
      <c r="S78" s="14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>
      <c r="A79" s="280" t="s">
        <v>147</v>
      </c>
      <c r="B79" s="280"/>
      <c r="C79" s="280"/>
      <c r="D79" s="280"/>
      <c r="E79" s="280"/>
      <c r="F79" s="280"/>
      <c r="G79" s="280"/>
      <c r="H79" s="280"/>
      <c r="I79" s="65" t="s">
        <v>140</v>
      </c>
      <c r="J79" s="14"/>
      <c r="K79" s="14"/>
      <c r="L79" s="14"/>
      <c r="M79" s="14"/>
      <c r="N79" s="52">
        <v>3.5999999999999997E-2</v>
      </c>
      <c r="O79" s="14"/>
      <c r="P79" s="14"/>
      <c r="Q79" s="14"/>
      <c r="R79" s="14"/>
      <c r="S79" s="14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pans="1:256">
      <c r="B80" s="281" t="s">
        <v>148</v>
      </c>
      <c r="C80" s="281"/>
      <c r="D80" s="281"/>
      <c r="E80" s="281"/>
      <c r="F80" s="281"/>
      <c r="G80" s="18"/>
      <c r="H80" s="18" t="s">
        <v>31</v>
      </c>
      <c r="I80" s="66"/>
      <c r="J80" s="279" t="s">
        <v>149</v>
      </c>
      <c r="K80" s="279"/>
      <c r="L80" s="279"/>
      <c r="M80" s="287" t="s">
        <v>150</v>
      </c>
      <c r="N80" s="287"/>
      <c r="O80" s="287"/>
      <c r="P80" s="63"/>
      <c r="Q80" s="63"/>
      <c r="R80" s="63"/>
      <c r="S80" s="63"/>
      <c r="T80" s="63"/>
      <c r="U80" s="63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</row>
    <row r="81" spans="1:256" ht="16.5">
      <c r="A81" s="4" t="s">
        <v>6</v>
      </c>
      <c r="B81" s="243" t="s">
        <v>151</v>
      </c>
      <c r="C81" s="243"/>
      <c r="D81" s="243"/>
      <c r="E81" s="243"/>
      <c r="F81" s="243"/>
      <c r="G81" s="67">
        <v>4.1999999999999997E-3</v>
      </c>
      <c r="H81" s="19">
        <f>L72*G81</f>
        <v>3.9612801258670771</v>
      </c>
      <c r="I81" s="68">
        <f>R72</f>
        <v>14.716107526114437</v>
      </c>
      <c r="J81" s="38" t="s">
        <v>152</v>
      </c>
      <c r="K81" s="14"/>
      <c r="L81" s="14"/>
      <c r="M81" s="63" t="s">
        <v>153</v>
      </c>
      <c r="N81" s="288" t="s">
        <v>154</v>
      </c>
      <c r="O81" s="288"/>
      <c r="P81" s="285" t="s">
        <v>155</v>
      </c>
      <c r="Q81" s="285"/>
      <c r="R81" s="285" t="s">
        <v>156</v>
      </c>
      <c r="S81" s="285"/>
      <c r="T81" s="285" t="s">
        <v>133</v>
      </c>
      <c r="U81" s="28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1:256">
      <c r="A82" s="4" t="s">
        <v>8</v>
      </c>
      <c r="B82" s="243" t="s">
        <v>157</v>
      </c>
      <c r="C82" s="243"/>
      <c r="D82" s="243"/>
      <c r="E82" s="243"/>
      <c r="F82" s="243"/>
      <c r="G82" s="23">
        <v>0.08</v>
      </c>
      <c r="H82" s="19">
        <f>H81*G82</f>
        <v>0.3169024100693662</v>
      </c>
      <c r="I82" s="68">
        <f>I81*G82</f>
        <v>1.1772886020891549</v>
      </c>
      <c r="J82" s="52">
        <f>(7/30)/12</f>
        <v>1.9444444444444445E-2</v>
      </c>
      <c r="K82" s="14"/>
      <c r="L82" s="14"/>
      <c r="M82" s="64">
        <f>H26+H28+H37+H38+H39+H40+H41+H64+H68+K93</f>
        <v>1416.1115627302568</v>
      </c>
      <c r="N82" s="63" t="s">
        <v>145</v>
      </c>
      <c r="O82" s="63" t="s">
        <v>146</v>
      </c>
      <c r="P82" s="69">
        <f>7/L34</f>
        <v>0.23013698630136986</v>
      </c>
      <c r="Q82" s="63"/>
      <c r="R82" s="70">
        <f>7/K34</f>
        <v>0.2299794661190965</v>
      </c>
      <c r="S82" s="69">
        <f>7/M34</f>
        <v>0.22950819672131148</v>
      </c>
      <c r="T82" s="64">
        <f>O83*P73</f>
        <v>17.244417471142921</v>
      </c>
      <c r="U82" s="63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1:256">
      <c r="A83" s="4" t="s">
        <v>12</v>
      </c>
      <c r="B83" s="243" t="s">
        <v>158</v>
      </c>
      <c r="C83" s="243"/>
      <c r="D83" s="243"/>
      <c r="E83" s="243"/>
      <c r="F83" s="243"/>
      <c r="G83" s="243"/>
      <c r="H83" s="19">
        <f>H81*N79</f>
        <v>0.14260608453121476</v>
      </c>
      <c r="I83" s="68">
        <f>Q78</f>
        <v>18.86323869460513</v>
      </c>
      <c r="J83" s="52"/>
      <c r="K83" s="14"/>
      <c r="L83" s="14"/>
      <c r="M83" s="63"/>
      <c r="N83" s="64">
        <f>M82</f>
        <v>1416.1115627302568</v>
      </c>
      <c r="O83" s="64">
        <f>M82/O72</f>
        <v>34.488834942285841</v>
      </c>
      <c r="P83" s="71">
        <v>0.23</v>
      </c>
      <c r="Q83" s="63"/>
      <c r="R83" s="63" t="s">
        <v>159</v>
      </c>
      <c r="S83" s="63" t="s">
        <v>160</v>
      </c>
      <c r="T83" s="63"/>
      <c r="U83" s="63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1:256">
      <c r="A84" s="4" t="s">
        <v>14</v>
      </c>
      <c r="B84" s="243" t="s">
        <v>161</v>
      </c>
      <c r="C84" s="243"/>
      <c r="D84" s="243"/>
      <c r="E84" s="243"/>
      <c r="F84" s="243"/>
      <c r="H84" s="19">
        <f>M82*J82</f>
        <v>27.535502608643881</v>
      </c>
      <c r="I84" s="68">
        <f>T82</f>
        <v>17.244417471142921</v>
      </c>
      <c r="J84" s="48" t="s">
        <v>162</v>
      </c>
      <c r="K84" s="48"/>
      <c r="L84" s="48"/>
      <c r="M84" s="48"/>
      <c r="N84" s="14"/>
      <c r="O84" s="14"/>
      <c r="P84" s="28">
        <f>(N83*P83)/12</f>
        <v>27.142138285663254</v>
      </c>
      <c r="Q84" s="14"/>
      <c r="R84" s="14"/>
      <c r="S84" s="1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1:256">
      <c r="A85" s="4" t="s">
        <v>45</v>
      </c>
      <c r="B85" s="243" t="s">
        <v>163</v>
      </c>
      <c r="C85" s="243"/>
      <c r="D85" s="243"/>
      <c r="E85" s="243"/>
      <c r="F85" s="243"/>
      <c r="G85" s="243"/>
      <c r="H85" s="19">
        <f>H84*G64</f>
        <v>9.3620708869389198</v>
      </c>
      <c r="I85" s="68">
        <f>I84*G64</f>
        <v>5.8631019401885931</v>
      </c>
      <c r="J85" s="14" t="s">
        <v>141</v>
      </c>
      <c r="K85" s="286" t="s">
        <v>164</v>
      </c>
      <c r="L85" s="286"/>
      <c r="M85" s="14" t="s">
        <v>165</v>
      </c>
      <c r="N85" s="14" t="s">
        <v>144</v>
      </c>
      <c r="O85" s="287" t="s">
        <v>166</v>
      </c>
      <c r="P85" s="288"/>
      <c r="Q85" s="288"/>
      <c r="R85" s="288"/>
      <c r="S85" s="63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1:256" ht="29.25">
      <c r="A86" s="4" t="s">
        <v>47</v>
      </c>
      <c r="B86" s="243" t="s">
        <v>167</v>
      </c>
      <c r="C86" s="243"/>
      <c r="D86" s="243"/>
      <c r="E86" s="243"/>
      <c r="F86" s="243"/>
      <c r="G86" s="243"/>
      <c r="H86" s="19">
        <f>H84*N86</f>
        <v>0.55071005217287772</v>
      </c>
      <c r="I86" s="68">
        <f>T87</f>
        <v>13.035432860758974</v>
      </c>
      <c r="J86" s="28">
        <v>0.8</v>
      </c>
      <c r="K86" s="14">
        <v>0.5</v>
      </c>
      <c r="L86" s="14"/>
      <c r="M86" s="14">
        <v>0.05</v>
      </c>
      <c r="N86" s="14">
        <f>(J86*K86)*M86</f>
        <v>2.0000000000000004E-2</v>
      </c>
      <c r="O86" s="289" t="s">
        <v>168</v>
      </c>
      <c r="P86" s="290"/>
      <c r="Q86" s="63" t="s">
        <v>141</v>
      </c>
      <c r="R86" s="72" t="s">
        <v>169</v>
      </c>
      <c r="S86" s="63" t="s">
        <v>170</v>
      </c>
      <c r="T86" s="284" t="s">
        <v>133</v>
      </c>
      <c r="U86" s="28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1:256">
      <c r="B87" s="244" t="s">
        <v>52</v>
      </c>
      <c r="C87" s="244"/>
      <c r="D87" s="244"/>
      <c r="E87" s="244"/>
      <c r="F87" s="244"/>
      <c r="H87" s="26">
        <f>SUM(H81:H86)</f>
        <v>41.869072168223333</v>
      </c>
      <c r="I87" s="73">
        <f>SUM(I81:I86)</f>
        <v>70.899587094899204</v>
      </c>
      <c r="J87" s="14"/>
      <c r="K87" s="14"/>
      <c r="L87" s="14"/>
      <c r="M87" s="14"/>
      <c r="N87" s="52">
        <v>2E-3</v>
      </c>
      <c r="O87" s="74"/>
      <c r="P87" s="63"/>
      <c r="Q87" s="63">
        <v>0.08</v>
      </c>
      <c r="R87" s="63">
        <v>0.5</v>
      </c>
      <c r="S87" s="64">
        <f>(O88*Q87)*R87</f>
        <v>26.070865721517947</v>
      </c>
      <c r="T87" s="64">
        <f>S87*P73</f>
        <v>13.035432860758974</v>
      </c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</row>
    <row r="88" spans="1:256">
      <c r="A88" s="277"/>
      <c r="B88" s="277"/>
      <c r="C88" s="277"/>
      <c r="D88" s="277"/>
      <c r="E88" s="277"/>
      <c r="F88" s="277"/>
      <c r="G88" s="277"/>
      <c r="H88" s="277"/>
      <c r="I88" s="7"/>
      <c r="J88" s="279" t="s">
        <v>171</v>
      </c>
      <c r="K88" s="279"/>
      <c r="L88" s="279"/>
      <c r="M88" s="279"/>
      <c r="N88" s="14"/>
      <c r="O88" s="64">
        <f>H26+H68+K93</f>
        <v>651.77164303794871</v>
      </c>
      <c r="P88" s="63"/>
      <c r="Q88" s="63"/>
      <c r="R88" s="63"/>
      <c r="S88" s="63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</row>
    <row r="89" spans="1:256">
      <c r="A89" s="280" t="s">
        <v>172</v>
      </c>
      <c r="B89" s="280"/>
      <c r="C89" s="280"/>
      <c r="D89" s="280"/>
      <c r="E89" s="280"/>
      <c r="F89" s="280"/>
      <c r="G89" s="280"/>
      <c r="H89" s="280"/>
      <c r="I89" s="7"/>
      <c r="J89" s="14" t="s">
        <v>173</v>
      </c>
      <c r="K89" s="75" t="s">
        <v>174</v>
      </c>
      <c r="L89" s="14" t="s">
        <v>175</v>
      </c>
      <c r="M89" s="22" t="s">
        <v>176</v>
      </c>
      <c r="N89" s="14"/>
      <c r="O89" s="14"/>
      <c r="P89" s="14"/>
      <c r="Q89" s="14"/>
      <c r="R89" s="14"/>
      <c r="S89" s="1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</row>
    <row r="90" spans="1:256">
      <c r="B90" s="281" t="s">
        <v>177</v>
      </c>
      <c r="C90" s="281"/>
      <c r="D90" s="281"/>
      <c r="E90" s="281"/>
      <c r="F90" s="281"/>
      <c r="G90" s="18"/>
      <c r="H90" s="18" t="s">
        <v>31</v>
      </c>
      <c r="I90" s="7"/>
      <c r="J90" s="28">
        <f>H33</f>
        <v>863.5686461538462</v>
      </c>
      <c r="K90" s="14">
        <f>J90/3</f>
        <v>287.85621538461538</v>
      </c>
      <c r="L90" s="14">
        <v>12</v>
      </c>
      <c r="M90" s="28">
        <f>(J90+K90)/12</f>
        <v>95.952071794871799</v>
      </c>
      <c r="N90" s="14"/>
      <c r="O90" s="14"/>
      <c r="P90" s="14"/>
      <c r="Q90" s="14"/>
      <c r="R90" s="14"/>
      <c r="S90" s="1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</row>
    <row r="91" spans="1:256">
      <c r="A91" s="4" t="s">
        <v>6</v>
      </c>
      <c r="B91" s="243" t="s">
        <v>178</v>
      </c>
      <c r="C91" s="243"/>
      <c r="D91" s="243"/>
      <c r="E91" s="243"/>
      <c r="F91" s="243"/>
      <c r="G91" s="41">
        <v>0.1111</v>
      </c>
      <c r="H91" s="19">
        <f>$H$33*G91</f>
        <v>95.942476587692312</v>
      </c>
      <c r="I91" s="7"/>
      <c r="J91" s="28">
        <f>J90*11.11%</f>
        <v>95.942476587692312</v>
      </c>
      <c r="K91" s="14"/>
      <c r="L91" s="14"/>
      <c r="M91" s="14"/>
      <c r="N91" s="14"/>
      <c r="O91" s="14"/>
      <c r="P91" s="14"/>
      <c r="Q91" s="14"/>
      <c r="R91" s="14"/>
      <c r="S91" s="1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</row>
    <row r="92" spans="1:256">
      <c r="A92" s="4" t="s">
        <v>8</v>
      </c>
      <c r="B92" s="243" t="s">
        <v>179</v>
      </c>
      <c r="C92" s="243"/>
      <c r="D92" s="243"/>
      <c r="E92" s="243"/>
      <c r="F92" s="243"/>
      <c r="G92" s="41">
        <v>1.66E-2</v>
      </c>
      <c r="H92" s="19">
        <f>$H$33*G92</f>
        <v>14.335239526153847</v>
      </c>
      <c r="I92" s="7"/>
      <c r="J92" s="14"/>
      <c r="K92" s="282" t="s">
        <v>180</v>
      </c>
      <c r="L92" s="283"/>
      <c r="M92" s="14"/>
      <c r="N92" s="14"/>
      <c r="O92" s="14"/>
      <c r="P92" s="14"/>
      <c r="Q92" s="14"/>
      <c r="R92" s="14"/>
      <c r="S92" s="1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</row>
    <row r="93" spans="1:256">
      <c r="A93" s="4" t="s">
        <v>12</v>
      </c>
      <c r="B93" s="243" t="s">
        <v>181</v>
      </c>
      <c r="C93" s="243"/>
      <c r="D93" s="243"/>
      <c r="E93" s="243"/>
      <c r="F93" s="243"/>
      <c r="G93" s="41">
        <v>2.0000000000000001E-4</v>
      </c>
      <c r="H93" s="19">
        <f>$H$33*G93</f>
        <v>0.17271372923076925</v>
      </c>
      <c r="I93" s="7"/>
      <c r="J93" s="14"/>
      <c r="K93" s="14">
        <f>K90/12</f>
        <v>23.98801794871795</v>
      </c>
      <c r="L93" s="14"/>
      <c r="M93" s="14"/>
      <c r="N93" s="14"/>
      <c r="O93" s="14"/>
      <c r="P93" s="14"/>
      <c r="Q93" s="14"/>
      <c r="R93" s="14"/>
      <c r="S93" s="1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1:256">
      <c r="A94" s="4" t="s">
        <v>14</v>
      </c>
      <c r="B94" s="243" t="s">
        <v>182</v>
      </c>
      <c r="C94" s="243"/>
      <c r="D94" s="243"/>
      <c r="E94" s="243"/>
      <c r="F94" s="243"/>
      <c r="G94" s="41">
        <v>2.8E-3</v>
      </c>
      <c r="H94" s="19">
        <f>$H$33*G94</f>
        <v>2.4179922092307695</v>
      </c>
      <c r="I94" s="7"/>
      <c r="J94" s="14"/>
      <c r="K94" s="14"/>
      <c r="L94" s="14"/>
      <c r="M94" s="14"/>
      <c r="N94" s="14"/>
      <c r="O94" s="14"/>
      <c r="P94" s="14"/>
      <c r="Q94" s="14"/>
      <c r="R94" s="14"/>
      <c r="S94" s="1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1:256">
      <c r="A95" s="4" t="s">
        <v>45</v>
      </c>
      <c r="B95" s="243" t="s">
        <v>183</v>
      </c>
      <c r="C95" s="243"/>
      <c r="D95" s="243"/>
      <c r="E95" s="243"/>
      <c r="F95" s="243"/>
      <c r="G95" s="41">
        <v>2.9999999999999997E-4</v>
      </c>
      <c r="H95" s="19">
        <f>$H$33*G95</f>
        <v>0.25907059384615383</v>
      </c>
      <c r="I95" s="7"/>
      <c r="J95" s="14"/>
      <c r="K95" s="14"/>
      <c r="L95" s="14"/>
      <c r="M95" s="14"/>
      <c r="N95" s="14"/>
      <c r="O95" s="14"/>
      <c r="P95" s="14"/>
      <c r="Q95" s="14"/>
      <c r="R95" s="14"/>
      <c r="S95" s="1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1:256">
      <c r="A96" s="4" t="s">
        <v>47</v>
      </c>
      <c r="B96" s="243" t="s">
        <v>74</v>
      </c>
      <c r="C96" s="243"/>
      <c r="D96" s="243"/>
      <c r="E96" s="243"/>
      <c r="F96" s="243"/>
      <c r="I96" s="7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>
      <c r="B97" s="244" t="s">
        <v>122</v>
      </c>
      <c r="C97" s="244"/>
      <c r="D97" s="244"/>
      <c r="E97" s="244"/>
      <c r="F97" s="244"/>
      <c r="H97" s="26">
        <f>SUM(H91:H96)</f>
        <v>113.12749264615384</v>
      </c>
      <c r="I97" s="7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>
      <c r="A98" s="4" t="s">
        <v>49</v>
      </c>
      <c r="B98" s="243" t="s">
        <v>184</v>
      </c>
      <c r="C98" s="243"/>
      <c r="D98" s="243"/>
      <c r="E98" s="243"/>
      <c r="F98" s="243"/>
      <c r="G98" s="243"/>
      <c r="H98" s="31">
        <f>H97*G64</f>
        <v>38.463347499692311</v>
      </c>
      <c r="I98" s="7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1:256">
      <c r="B99" s="244" t="s">
        <v>52</v>
      </c>
      <c r="C99" s="244"/>
      <c r="D99" s="244"/>
      <c r="E99" s="244"/>
      <c r="F99" s="244"/>
      <c r="H99" s="26">
        <f>SUM(H97:H98)</f>
        <v>151.59084014584616</v>
      </c>
      <c r="I99" s="7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1:256">
      <c r="A100" s="277"/>
      <c r="B100" s="277"/>
      <c r="C100" s="277"/>
      <c r="D100" s="277"/>
      <c r="E100" s="277"/>
      <c r="F100" s="277"/>
      <c r="G100" s="277"/>
      <c r="H100" s="277"/>
      <c r="I100" s="7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1:256">
      <c r="A101" s="275" t="s">
        <v>185</v>
      </c>
      <c r="B101" s="275"/>
      <c r="C101" s="275"/>
      <c r="D101" s="275"/>
      <c r="E101" s="275"/>
      <c r="F101" s="275"/>
      <c r="G101" s="275"/>
      <c r="H101" s="275"/>
      <c r="I101" s="7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1:256">
      <c r="B102" s="276" t="s">
        <v>94</v>
      </c>
      <c r="C102" s="276"/>
      <c r="D102" s="276"/>
      <c r="E102" s="276"/>
      <c r="F102" s="276"/>
      <c r="G102" s="276"/>
      <c r="H102" s="6" t="s">
        <v>31</v>
      </c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pans="1:256">
      <c r="B103" s="243" t="s">
        <v>186</v>
      </c>
      <c r="C103" s="243"/>
      <c r="D103" s="243"/>
      <c r="E103" s="243"/>
      <c r="F103" s="243"/>
      <c r="G103" s="76"/>
      <c r="H103" s="19">
        <f>H64</f>
        <v>293.6133396923077</v>
      </c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pans="1:256">
      <c r="B104" s="243" t="s">
        <v>187</v>
      </c>
      <c r="C104" s="243"/>
      <c r="D104" s="243"/>
      <c r="E104" s="243"/>
      <c r="F104" s="243"/>
      <c r="G104" s="76"/>
      <c r="H104" s="19">
        <f>H71</f>
        <v>96.508977619569251</v>
      </c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pans="1:256">
      <c r="B105" s="243" t="s">
        <v>188</v>
      </c>
      <c r="C105" s="243"/>
      <c r="D105" s="243"/>
      <c r="E105" s="243"/>
      <c r="F105" s="243"/>
      <c r="G105" s="76"/>
      <c r="H105" s="19">
        <f>H77</f>
        <v>0.92042631618076964</v>
      </c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pans="1:256">
      <c r="B106" s="243" t="s">
        <v>189</v>
      </c>
      <c r="C106" s="243"/>
      <c r="D106" s="243"/>
      <c r="E106" s="243"/>
      <c r="F106" s="243"/>
      <c r="G106" s="76"/>
      <c r="H106" s="19">
        <f>H87</f>
        <v>41.869072168223333</v>
      </c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pans="1:256">
      <c r="B107" s="243" t="s">
        <v>190</v>
      </c>
      <c r="C107" s="243"/>
      <c r="D107" s="243"/>
      <c r="E107" s="243"/>
      <c r="F107" s="243"/>
      <c r="G107" s="76"/>
      <c r="H107" s="19">
        <f>H99</f>
        <v>151.59084014584616</v>
      </c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pans="1:256">
      <c r="B108" s="243" t="s">
        <v>191</v>
      </c>
      <c r="C108" s="243"/>
      <c r="D108" s="243"/>
      <c r="E108" s="243"/>
      <c r="F108" s="243"/>
      <c r="G108" s="76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</row>
    <row r="109" spans="1:256">
      <c r="B109" s="244" t="s">
        <v>52</v>
      </c>
      <c r="C109" s="244"/>
      <c r="D109" s="244"/>
      <c r="E109" s="244"/>
      <c r="F109" s="244"/>
      <c r="H109" s="26">
        <f>SUM(H103:H108)</f>
        <v>584.50265594212726</v>
      </c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</row>
    <row r="110" spans="1:256">
      <c r="A110" s="277"/>
      <c r="B110" s="277"/>
      <c r="C110" s="277"/>
      <c r="D110" s="277"/>
      <c r="E110" s="277"/>
      <c r="F110" s="277"/>
      <c r="G110" s="277"/>
      <c r="H110" s="277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pans="1:256">
      <c r="A111" s="276" t="s">
        <v>192</v>
      </c>
      <c r="B111" s="276"/>
      <c r="C111" s="276"/>
      <c r="D111" s="276"/>
      <c r="E111" s="276"/>
      <c r="F111" s="276"/>
      <c r="G111" s="276"/>
      <c r="H111" s="276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</row>
    <row r="112" spans="1:256">
      <c r="B112" s="278" t="s">
        <v>193</v>
      </c>
      <c r="C112" s="278"/>
      <c r="D112" s="278"/>
      <c r="E112" s="278"/>
      <c r="F112" s="278"/>
      <c r="G112" s="278"/>
      <c r="H112" s="6" t="s">
        <v>31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</row>
    <row r="113" spans="1:256">
      <c r="A113" s="4" t="s">
        <v>6</v>
      </c>
      <c r="B113" s="243" t="s">
        <v>194</v>
      </c>
      <c r="C113" s="243"/>
      <c r="D113" s="243"/>
      <c r="E113" s="243"/>
      <c r="F113" s="243"/>
      <c r="H113" s="19">
        <f>H33</f>
        <v>863.5686461538462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</row>
    <row r="114" spans="1:256">
      <c r="A114" s="4" t="s">
        <v>8</v>
      </c>
      <c r="B114" s="243" t="s">
        <v>195</v>
      </c>
      <c r="C114" s="243"/>
      <c r="D114" s="243"/>
      <c r="E114" s="243"/>
      <c r="F114" s="243"/>
      <c r="H114" s="19">
        <f>H43</f>
        <v>248.42178000000001</v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</row>
    <row r="115" spans="1:256">
      <c r="A115" s="4" t="s">
        <v>12</v>
      </c>
      <c r="B115" s="243" t="s">
        <v>196</v>
      </c>
      <c r="C115" s="243"/>
      <c r="D115" s="243"/>
      <c r="E115" s="243"/>
      <c r="F115" s="243"/>
      <c r="G115" s="243"/>
      <c r="H115" s="19">
        <f>H51</f>
        <v>291.66666666666669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pans="1:256">
      <c r="A116" s="4" t="s">
        <v>14</v>
      </c>
      <c r="B116" s="243" t="s">
        <v>197</v>
      </c>
      <c r="C116" s="243"/>
      <c r="D116" s="243"/>
      <c r="E116" s="243"/>
      <c r="F116" s="243"/>
      <c r="H116" s="19">
        <f>H109</f>
        <v>584.50265594212726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pans="1:256">
      <c r="B117" s="244" t="s">
        <v>198</v>
      </c>
      <c r="C117" s="244"/>
      <c r="D117" s="244"/>
      <c r="E117" s="244"/>
      <c r="F117" s="244"/>
      <c r="H117" s="26">
        <f>SUM(H113:H116)</f>
        <v>1988.1597487626404</v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pans="1:256">
      <c r="A118" s="277"/>
      <c r="B118" s="277"/>
      <c r="C118" s="277"/>
      <c r="D118" s="277"/>
      <c r="E118" s="277"/>
      <c r="F118" s="277"/>
      <c r="G118" s="277"/>
      <c r="H118" s="277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</row>
    <row r="119" spans="1:256">
      <c r="B119" s="275" t="s">
        <v>199</v>
      </c>
      <c r="C119" s="275"/>
      <c r="D119" s="275"/>
      <c r="E119" s="275"/>
      <c r="F119" s="275"/>
      <c r="G119" s="275"/>
      <c r="H119" s="275"/>
      <c r="I119" s="3" t="s">
        <v>200</v>
      </c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pans="1:256">
      <c r="B120" s="276" t="s">
        <v>201</v>
      </c>
      <c r="C120" s="276"/>
      <c r="D120" s="276"/>
      <c r="E120" s="276"/>
      <c r="F120" s="276"/>
      <c r="G120" s="37" t="s">
        <v>97</v>
      </c>
      <c r="H120" s="6" t="s">
        <v>31</v>
      </c>
      <c r="J120" s="268" t="s">
        <v>202</v>
      </c>
      <c r="K120" s="269"/>
      <c r="L120" s="269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pans="1:256" ht="30">
      <c r="A121" s="4" t="s">
        <v>6</v>
      </c>
      <c r="B121" s="243" t="s">
        <v>203</v>
      </c>
      <c r="C121" s="243"/>
      <c r="D121" s="243"/>
      <c r="E121" s="243"/>
      <c r="F121" s="243"/>
      <c r="G121" s="23">
        <v>0.05</v>
      </c>
      <c r="H121" s="26">
        <f>H117*G121</f>
        <v>99.407987438132025</v>
      </c>
      <c r="J121" s="77" t="s">
        <v>204</v>
      </c>
      <c r="K121"/>
      <c r="L121"/>
      <c r="M121" s="78" t="s">
        <v>205</v>
      </c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pans="1:256">
      <c r="A122" s="4" t="s">
        <v>8</v>
      </c>
      <c r="B122" s="243" t="s">
        <v>206</v>
      </c>
      <c r="C122" s="243"/>
      <c r="D122" s="243"/>
      <c r="E122" s="243"/>
      <c r="F122" s="243"/>
      <c r="G122" s="23">
        <v>0.1</v>
      </c>
      <c r="H122" s="26">
        <f>(H117+H121)*G122</f>
        <v>208.75677362007724</v>
      </c>
      <c r="J122" s="79">
        <f>H117+H121+H122</f>
        <v>2296.3245098208495</v>
      </c>
      <c r="K122"/>
      <c r="L122"/>
      <c r="M122" s="80">
        <f>(100-8.2)/100</f>
        <v>0.91799999999999993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</row>
    <row r="123" spans="1:256">
      <c r="B123" s="243"/>
      <c r="C123" s="243"/>
      <c r="D123" s="243"/>
      <c r="E123" s="243"/>
      <c r="F123" s="243"/>
      <c r="K123"/>
      <c r="L123"/>
      <c r="M123" s="81" t="s">
        <v>207</v>
      </c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</row>
    <row r="124" spans="1:256">
      <c r="A124" s="4" t="s">
        <v>208</v>
      </c>
      <c r="B124" s="270" t="s">
        <v>209</v>
      </c>
      <c r="C124" s="271"/>
      <c r="D124" s="271"/>
      <c r="E124" s="271"/>
      <c r="F124" s="271"/>
      <c r="G124" s="272"/>
      <c r="H124" s="273"/>
      <c r="K124"/>
      <c r="L124"/>
      <c r="M124" s="82">
        <f>J122/M122</f>
        <v>2501.4428211556096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</row>
    <row r="125" spans="1:256">
      <c r="B125" s="243" t="s">
        <v>210</v>
      </c>
      <c r="C125" s="243"/>
      <c r="D125" s="243"/>
      <c r="E125" s="243"/>
      <c r="F125" s="243"/>
      <c r="G125" s="262"/>
      <c r="H125" s="263"/>
      <c r="I125" s="274"/>
      <c r="J125" s="274"/>
      <c r="K125" s="267" t="s">
        <v>211</v>
      </c>
      <c r="L125" s="267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spans="1:256">
      <c r="B126" s="264" t="s">
        <v>212</v>
      </c>
      <c r="C126" s="265"/>
      <c r="D126" s="265"/>
      <c r="E126" s="265"/>
      <c r="F126" s="266"/>
      <c r="G126" s="83">
        <v>2.63E-2</v>
      </c>
      <c r="H126" s="84">
        <f>$M$124*G126</f>
        <v>65.787946196392539</v>
      </c>
      <c r="I126"/>
      <c r="J126"/>
      <c r="K126" s="85">
        <v>2.63E-2</v>
      </c>
      <c r="L126" s="86">
        <f>$M$124*K126</f>
        <v>65.787946196392539</v>
      </c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</row>
    <row r="127" spans="1:256">
      <c r="B127" s="264" t="s">
        <v>213</v>
      </c>
      <c r="C127" s="265"/>
      <c r="D127" s="265"/>
      <c r="E127" s="265"/>
      <c r="F127" s="266"/>
      <c r="G127" s="83">
        <v>5.7000000000000002E-3</v>
      </c>
      <c r="H127" s="84">
        <f>L127</f>
        <v>14.258224080586976</v>
      </c>
      <c r="I127"/>
      <c r="J127"/>
      <c r="K127" s="87">
        <v>5.7000000000000002E-3</v>
      </c>
      <c r="L127" s="86">
        <f>$M$124*K127</f>
        <v>14.258224080586976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</row>
    <row r="128" spans="1:256">
      <c r="B128" s="243" t="s">
        <v>214</v>
      </c>
      <c r="C128" s="243"/>
      <c r="D128" s="243"/>
      <c r="E128" s="243"/>
      <c r="F128" s="243"/>
      <c r="G128" s="88"/>
      <c r="H128" s="84">
        <f>$K$124*G128</f>
        <v>0</v>
      </c>
      <c r="I128"/>
      <c r="J128"/>
      <c r="K128" s="89"/>
      <c r="L128" s="86">
        <f>$M$124*K128</f>
        <v>0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</row>
    <row r="129" spans="1:256">
      <c r="B129" s="243" t="s">
        <v>215</v>
      </c>
      <c r="C129" s="243"/>
      <c r="D129" s="243"/>
      <c r="E129" s="243"/>
      <c r="F129" s="243"/>
      <c r="G129" s="88"/>
      <c r="H129" s="84">
        <f>$K$124*G129</f>
        <v>0</v>
      </c>
      <c r="I129"/>
      <c r="J129"/>
      <c r="K129" s="89"/>
      <c r="L129" s="86">
        <f>$M$124*K129</f>
        <v>0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</row>
    <row r="130" spans="1:256">
      <c r="B130" s="264" t="s">
        <v>216</v>
      </c>
      <c r="C130" s="265"/>
      <c r="D130" s="265"/>
      <c r="E130" s="265"/>
      <c r="F130" s="266"/>
      <c r="G130" s="83">
        <v>0.05</v>
      </c>
      <c r="H130" s="84">
        <f>$M$124*G130</f>
        <v>125.07214105778048</v>
      </c>
      <c r="I130"/>
      <c r="J130"/>
      <c r="K130" s="90">
        <f>I130</f>
        <v>0</v>
      </c>
      <c r="L130" s="86">
        <f>$M$124*K130</f>
        <v>0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</row>
    <row r="131" spans="1:256">
      <c r="B131" s="244" t="s">
        <v>217</v>
      </c>
      <c r="C131" s="244"/>
      <c r="D131" s="244"/>
      <c r="E131" s="244"/>
      <c r="F131" s="244"/>
      <c r="G131" s="91">
        <f t="shared" ref="G131:L131" si="0">SUM(G126:G130)</f>
        <v>8.2000000000000003E-2</v>
      </c>
      <c r="H131" s="92">
        <f t="shared" si="0"/>
        <v>205.11831133475999</v>
      </c>
      <c r="I131"/>
      <c r="J131"/>
      <c r="K131" s="87">
        <f t="shared" si="0"/>
        <v>3.2000000000000001E-2</v>
      </c>
      <c r="L131" s="93">
        <f t="shared" si="0"/>
        <v>80.04617027697951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pans="1:256">
      <c r="A132" s="149"/>
      <c r="B132" s="257" t="s">
        <v>218</v>
      </c>
      <c r="C132" s="258"/>
      <c r="D132" s="258"/>
      <c r="E132" s="258"/>
      <c r="F132" s="259"/>
      <c r="G132" s="178"/>
      <c r="H132" s="179">
        <f>H121+H122+H131</f>
        <v>513.28307239296919</v>
      </c>
      <c r="I132"/>
      <c r="J132"/>
      <c r="K132" s="94"/>
      <c r="L132" s="94">
        <f>L131+H122+H121</f>
        <v>388.21093133518877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</row>
    <row r="133" spans="1:256">
      <c r="A133" s="22"/>
      <c r="B133" s="181"/>
      <c r="C133" s="181"/>
      <c r="D133" s="181"/>
      <c r="E133" s="181"/>
      <c r="F133" s="181"/>
      <c r="G133" s="182"/>
      <c r="H133" s="182"/>
      <c r="I133" s="1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</row>
    <row r="134" spans="1:256" s="5" customFormat="1">
      <c r="A134" s="260" t="s">
        <v>219</v>
      </c>
      <c r="B134" s="261"/>
      <c r="C134" s="261"/>
      <c r="D134" s="261"/>
      <c r="E134" s="261"/>
      <c r="F134" s="261"/>
      <c r="G134" s="182"/>
      <c r="H134" s="182"/>
      <c r="I134" s="14"/>
      <c r="J134" s="1"/>
      <c r="K134" s="1"/>
      <c r="L134" s="1"/>
    </row>
    <row r="135" spans="1:256">
      <c r="A135" s="171"/>
      <c r="B135" s="180"/>
      <c r="C135" s="180"/>
      <c r="D135" s="180"/>
      <c r="E135" s="180"/>
      <c r="F135" s="180"/>
      <c r="G135" s="131"/>
      <c r="H135" s="131"/>
      <c r="I135" s="131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pans="1:256">
      <c r="A136" s="95" t="s">
        <v>6</v>
      </c>
      <c r="B136" s="240" t="s">
        <v>193</v>
      </c>
      <c r="C136" s="241"/>
      <c r="D136" s="241"/>
      <c r="E136" s="241"/>
      <c r="F136" s="241"/>
      <c r="G136" s="242"/>
      <c r="H136" s="95" t="s">
        <v>31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</row>
    <row r="137" spans="1:256">
      <c r="A137" s="4" t="s">
        <v>8</v>
      </c>
      <c r="B137" s="243" t="s">
        <v>194</v>
      </c>
      <c r="C137" s="243"/>
      <c r="D137" s="243"/>
      <c r="E137" s="243"/>
      <c r="F137" s="243"/>
      <c r="G137" s="96"/>
      <c r="H137" s="19">
        <f>H113</f>
        <v>863.5686461538462</v>
      </c>
      <c r="I137" s="19"/>
      <c r="J137" s="19">
        <f>H137</f>
        <v>863.5686461538462</v>
      </c>
      <c r="K137" s="19"/>
      <c r="L137" s="19">
        <f>J137</f>
        <v>863.5686461538462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</row>
    <row r="138" spans="1:256">
      <c r="A138" s="4" t="s">
        <v>12</v>
      </c>
      <c r="B138" s="243" t="s">
        <v>195</v>
      </c>
      <c r="C138" s="243"/>
      <c r="D138" s="243"/>
      <c r="E138" s="243"/>
      <c r="F138" s="243"/>
      <c r="H138" s="19">
        <f>H114</f>
        <v>248.42178000000001</v>
      </c>
      <c r="J138" s="79">
        <f>H138</f>
        <v>248.42178000000001</v>
      </c>
      <c r="L138" s="79">
        <f>J138</f>
        <v>248.42178000000001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pans="1:256">
      <c r="A139" s="4" t="s">
        <v>14</v>
      </c>
      <c r="B139" s="44" t="s">
        <v>196</v>
      </c>
      <c r="C139" s="45"/>
      <c r="D139" s="45"/>
      <c r="E139" s="45"/>
      <c r="F139" s="46"/>
      <c r="H139" s="19">
        <f>H115</f>
        <v>291.66666666666669</v>
      </c>
      <c r="J139" s="79">
        <f>H139</f>
        <v>291.66666666666669</v>
      </c>
      <c r="L139" s="79">
        <f>J139</f>
        <v>291.66666666666669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pans="1:256">
      <c r="B140" s="243" t="s">
        <v>197</v>
      </c>
      <c r="C140" s="243"/>
      <c r="D140" s="243"/>
      <c r="E140" s="243"/>
      <c r="F140" s="243"/>
      <c r="H140" s="19">
        <f>H116</f>
        <v>584.50265594212726</v>
      </c>
      <c r="J140" s="79">
        <f>H140</f>
        <v>584.50265594212726</v>
      </c>
      <c r="L140" s="79">
        <f>J140</f>
        <v>584.50265594212726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1:256">
      <c r="A141" s="4" t="s">
        <v>45</v>
      </c>
      <c r="B141" s="244" t="s">
        <v>198</v>
      </c>
      <c r="C141" s="244"/>
      <c r="D141" s="244"/>
      <c r="E141" s="244"/>
      <c r="F141" s="24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pans="1:256">
      <c r="B142" s="243" t="s">
        <v>220</v>
      </c>
      <c r="C142" s="243"/>
      <c r="D142" s="243"/>
      <c r="E142" s="243"/>
      <c r="F142" s="243"/>
      <c r="H142" s="19">
        <f>H132</f>
        <v>513.28307239296919</v>
      </c>
      <c r="J142" s="79">
        <f>J132</f>
        <v>0</v>
      </c>
      <c r="L142" s="79">
        <f>L132</f>
        <v>388.21093133518877</v>
      </c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</row>
    <row r="143" spans="1:256">
      <c r="A143" s="95"/>
      <c r="B143" s="248" t="s">
        <v>221</v>
      </c>
      <c r="C143" s="248"/>
      <c r="D143" s="248"/>
      <c r="E143" s="248"/>
      <c r="F143" s="248"/>
      <c r="G143" s="97"/>
      <c r="H143" s="98">
        <f>SUM(H137:H142)</f>
        <v>2501.4428211556096</v>
      </c>
      <c r="I143" s="6"/>
      <c r="J143" s="99">
        <f>SUM(J137:J142)</f>
        <v>1988.1597487626404</v>
      </c>
      <c r="K143" s="99"/>
      <c r="L143" s="99">
        <f>SUM(L137:L142)</f>
        <v>2376.3706800978293</v>
      </c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</row>
    <row r="144" spans="1:256" s="105" customFormat="1" ht="28.5" customHeight="1">
      <c r="A144" s="249"/>
      <c r="B144" s="250"/>
      <c r="C144" s="250"/>
      <c r="D144" s="250"/>
      <c r="E144" s="250"/>
      <c r="F144" s="251"/>
      <c r="G144" s="100"/>
      <c r="H144" s="101"/>
      <c r="I144" s="102"/>
      <c r="J144" s="103"/>
      <c r="K144" s="104"/>
      <c r="L144" s="103"/>
    </row>
    <row r="145" spans="1:256" s="105" customFormat="1" ht="28.5" customHeight="1">
      <c r="A145" s="252" t="s">
        <v>222</v>
      </c>
      <c r="B145" s="253"/>
      <c r="C145" s="253"/>
      <c r="D145" s="253"/>
      <c r="E145" s="253"/>
      <c r="F145" s="253"/>
      <c r="G145" s="106"/>
      <c r="H145" s="107"/>
      <c r="I145" s="108"/>
      <c r="J145" s="103"/>
      <c r="K145" s="104"/>
      <c r="L145" s="103"/>
    </row>
    <row r="146" spans="1:256" ht="78.75" customHeight="1">
      <c r="A146" s="109"/>
      <c r="B146" s="109"/>
      <c r="C146" s="110" t="s">
        <v>223</v>
      </c>
      <c r="D146" s="254" t="s">
        <v>224</v>
      </c>
      <c r="E146" s="254"/>
      <c r="F146" s="111" t="s">
        <v>225</v>
      </c>
      <c r="G146" s="110" t="s">
        <v>226</v>
      </c>
      <c r="H146" s="110" t="s">
        <v>227</v>
      </c>
      <c r="I146" s="112"/>
      <c r="J146" s="39"/>
      <c r="K146" s="113"/>
      <c r="L146" s="114"/>
      <c r="M146" s="113"/>
      <c r="N146" s="115"/>
      <c r="O146" s="116"/>
      <c r="P146" s="116"/>
      <c r="Q146" s="116"/>
      <c r="R146" s="116"/>
      <c r="S146" s="116"/>
      <c r="T146" s="116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2"/>
    </row>
    <row r="147" spans="1:256" s="123" customFormat="1">
      <c r="A147" s="109"/>
      <c r="B147" s="117"/>
      <c r="C147" s="118">
        <f>H143/H7</f>
        <v>18.950324402694012</v>
      </c>
      <c r="D147" s="255">
        <f>H7</f>
        <v>132</v>
      </c>
      <c r="E147" s="256"/>
      <c r="F147" s="118">
        <f>$C$147*D147</f>
        <v>2501.4428211556096</v>
      </c>
      <c r="G147" s="119">
        <f>D147*12</f>
        <v>1584</v>
      </c>
      <c r="H147" s="120">
        <f>G147*C147</f>
        <v>30017.313853867316</v>
      </c>
      <c r="I147" s="239"/>
      <c r="J147" s="239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21"/>
      <c r="BG147" s="121"/>
      <c r="BH147" s="121"/>
      <c r="BI147" s="121"/>
      <c r="BJ147" s="121"/>
      <c r="BK147" s="121"/>
      <c r="BL147" s="121"/>
      <c r="BM147" s="121"/>
      <c r="BN147" s="122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8"/>
      <c r="CC147" s="88"/>
      <c r="CD147" s="88"/>
      <c r="CE147" s="88"/>
      <c r="CF147" s="88"/>
      <c r="CG147" s="88"/>
      <c r="CH147" s="88"/>
      <c r="CI147" s="88"/>
      <c r="CJ147" s="88"/>
      <c r="CK147" s="88"/>
      <c r="CL147" s="88"/>
      <c r="CM147" s="88"/>
      <c r="CN147" s="88"/>
      <c r="CO147" s="88"/>
      <c r="CP147" s="88"/>
      <c r="CQ147" s="88"/>
      <c r="CR147" s="88"/>
      <c r="CS147" s="88"/>
      <c r="CT147" s="88"/>
      <c r="CU147" s="88"/>
      <c r="CV147" s="88"/>
      <c r="CW147" s="88"/>
      <c r="CX147" s="88"/>
      <c r="CY147" s="88"/>
      <c r="CZ147" s="88"/>
      <c r="DA147" s="88"/>
      <c r="DB147" s="88"/>
      <c r="DC147" s="88"/>
      <c r="DD147" s="88"/>
      <c r="DE147" s="88"/>
      <c r="DF147" s="88"/>
      <c r="DG147" s="88"/>
      <c r="DH147" s="88"/>
      <c r="DI147" s="88"/>
      <c r="DJ147" s="88"/>
      <c r="DK147" s="88"/>
      <c r="DL147" s="88"/>
      <c r="DM147" s="88"/>
      <c r="DN147" s="88"/>
      <c r="DO147" s="88"/>
      <c r="DP147" s="88"/>
      <c r="DQ147" s="88"/>
      <c r="DR147" s="88"/>
      <c r="DS147" s="88"/>
      <c r="DT147" s="88"/>
      <c r="DU147" s="88"/>
      <c r="DV147" s="88"/>
      <c r="DW147" s="88"/>
      <c r="DX147" s="88"/>
      <c r="DY147" s="88"/>
      <c r="DZ147" s="88"/>
      <c r="EA147" s="88"/>
      <c r="EB147" s="88"/>
      <c r="EC147" s="88"/>
      <c r="ED147" s="88"/>
      <c r="EE147" s="88"/>
      <c r="EF147" s="88"/>
      <c r="EG147" s="88"/>
      <c r="EH147" s="88"/>
      <c r="EI147" s="88"/>
      <c r="EJ147" s="88"/>
      <c r="EK147" s="88"/>
      <c r="EL147" s="88"/>
      <c r="EM147" s="88"/>
      <c r="EN147" s="88"/>
      <c r="EO147" s="88"/>
      <c r="EP147" s="88"/>
      <c r="EQ147" s="88"/>
      <c r="ER147" s="88"/>
      <c r="ES147" s="88"/>
      <c r="ET147" s="88"/>
      <c r="EU147" s="88"/>
      <c r="EV147" s="88"/>
      <c r="EW147" s="88"/>
      <c r="EX147" s="88"/>
      <c r="EY147" s="88"/>
      <c r="EZ147" s="88"/>
      <c r="FA147" s="88"/>
      <c r="FB147" s="88"/>
      <c r="FC147" s="88"/>
      <c r="FD147" s="88"/>
      <c r="FE147" s="88"/>
      <c r="FF147" s="88"/>
      <c r="FG147" s="88"/>
      <c r="FH147" s="88"/>
      <c r="FI147" s="88"/>
      <c r="FJ147" s="88"/>
      <c r="FK147" s="88"/>
      <c r="FL147" s="88"/>
      <c r="FM147" s="88"/>
      <c r="FN147" s="88"/>
      <c r="FO147" s="88"/>
      <c r="FP147" s="88"/>
      <c r="FQ147" s="88"/>
      <c r="FR147" s="88"/>
      <c r="FS147" s="88"/>
      <c r="FT147" s="88"/>
      <c r="FU147" s="88"/>
      <c r="FV147" s="88"/>
      <c r="FW147" s="88"/>
      <c r="FX147" s="88"/>
      <c r="FY147" s="88"/>
      <c r="FZ147" s="88"/>
      <c r="GA147" s="88"/>
      <c r="GB147" s="88"/>
      <c r="GC147" s="88"/>
      <c r="GD147" s="88"/>
      <c r="GE147" s="88"/>
      <c r="GF147" s="88"/>
      <c r="GG147" s="88"/>
      <c r="GH147" s="88"/>
      <c r="GI147" s="88"/>
      <c r="GJ147" s="88"/>
      <c r="GK147" s="88"/>
      <c r="GL147" s="88"/>
      <c r="GM147" s="88"/>
      <c r="GN147" s="88"/>
      <c r="GO147" s="88"/>
      <c r="GP147" s="88"/>
      <c r="GQ147" s="88"/>
      <c r="GR147" s="88"/>
      <c r="GS147" s="88"/>
      <c r="GT147" s="88"/>
      <c r="GU147" s="88"/>
      <c r="GV147" s="88"/>
      <c r="GW147" s="88"/>
      <c r="GX147" s="88"/>
      <c r="GY147" s="88"/>
      <c r="GZ147" s="88"/>
      <c r="HA147" s="88"/>
      <c r="HB147" s="88"/>
      <c r="HC147" s="88"/>
      <c r="HD147" s="88"/>
      <c r="HE147" s="88"/>
      <c r="HF147" s="88"/>
      <c r="HG147" s="88"/>
      <c r="HH147" s="88"/>
      <c r="HI147" s="88"/>
      <c r="HJ147" s="88"/>
      <c r="HK147" s="88"/>
      <c r="HL147" s="88"/>
      <c r="HM147" s="88"/>
      <c r="HN147" s="88"/>
      <c r="HO147" s="88"/>
      <c r="HP147" s="88"/>
      <c r="HQ147" s="88"/>
      <c r="HR147" s="88"/>
      <c r="HS147" s="88"/>
      <c r="HT147" s="88"/>
      <c r="HU147" s="88"/>
      <c r="HV147" s="88"/>
      <c r="HW147" s="88"/>
      <c r="HX147" s="88"/>
      <c r="HY147" s="88"/>
      <c r="HZ147" s="88"/>
      <c r="IA147" s="88"/>
      <c r="IB147" s="88"/>
      <c r="IC147" s="88"/>
      <c r="ID147" s="88"/>
      <c r="IE147" s="88"/>
      <c r="IF147" s="88"/>
      <c r="IG147" s="88"/>
      <c r="IH147" s="88"/>
      <c r="II147" s="88"/>
      <c r="IJ147" s="88"/>
      <c r="IK147" s="88"/>
      <c r="IL147" s="88"/>
      <c r="IM147" s="88"/>
      <c r="IN147" s="88"/>
      <c r="IO147" s="88"/>
      <c r="IP147" s="88"/>
      <c r="IQ147" s="88"/>
      <c r="IR147" s="88"/>
      <c r="IS147" s="88"/>
      <c r="IT147" s="88"/>
      <c r="IU147" s="88"/>
      <c r="IV147" s="88"/>
    </row>
    <row r="148" spans="1:256" s="123" customFormat="1">
      <c r="A148" s="109"/>
      <c r="B148" s="116"/>
      <c r="C148" s="124"/>
      <c r="D148" s="125"/>
      <c r="E148" s="125"/>
      <c r="F148" s="118"/>
      <c r="G148" s="125"/>
      <c r="H148" s="120"/>
      <c r="I148" s="126"/>
      <c r="J148" s="12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21"/>
      <c r="BG148" s="121"/>
      <c r="BH148" s="121"/>
      <c r="BI148" s="121"/>
      <c r="BJ148" s="121"/>
      <c r="BK148" s="121"/>
      <c r="BL148" s="121"/>
      <c r="BM148" s="121"/>
      <c r="BN148" s="122"/>
      <c r="BO148" s="88"/>
      <c r="BP148" s="88"/>
      <c r="BQ148" s="88"/>
      <c r="BR148" s="88"/>
      <c r="BS148" s="88"/>
      <c r="BT148" s="88"/>
      <c r="BU148" s="88"/>
      <c r="BV148" s="88"/>
      <c r="BW148" s="88"/>
      <c r="BX148" s="88"/>
      <c r="BY148" s="88"/>
      <c r="BZ148" s="88"/>
      <c r="CA148" s="88"/>
      <c r="CB148" s="88"/>
      <c r="CC148" s="88"/>
      <c r="CD148" s="88"/>
      <c r="CE148" s="88"/>
      <c r="CF148" s="88"/>
      <c r="CG148" s="88"/>
      <c r="CH148" s="88"/>
      <c r="CI148" s="88"/>
      <c r="CJ148" s="88"/>
      <c r="CK148" s="88"/>
      <c r="CL148" s="88"/>
      <c r="CM148" s="88"/>
      <c r="CN148" s="88"/>
      <c r="CO148" s="88"/>
      <c r="CP148" s="88"/>
      <c r="CQ148" s="88"/>
      <c r="CR148" s="88"/>
      <c r="CS148" s="88"/>
      <c r="CT148" s="88"/>
      <c r="CU148" s="88"/>
      <c r="CV148" s="88"/>
      <c r="CW148" s="88"/>
      <c r="CX148" s="88"/>
      <c r="CY148" s="88"/>
      <c r="CZ148" s="88"/>
      <c r="DA148" s="88"/>
      <c r="DB148" s="88"/>
      <c r="DC148" s="88"/>
      <c r="DD148" s="88"/>
      <c r="DE148" s="88"/>
      <c r="DF148" s="88"/>
      <c r="DG148" s="88"/>
      <c r="DH148" s="88"/>
      <c r="DI148" s="88"/>
      <c r="DJ148" s="88"/>
      <c r="DK148" s="88"/>
      <c r="DL148" s="88"/>
      <c r="DM148" s="88"/>
      <c r="DN148" s="88"/>
      <c r="DO148" s="88"/>
      <c r="DP148" s="88"/>
      <c r="DQ148" s="88"/>
      <c r="DR148" s="88"/>
      <c r="DS148" s="88"/>
      <c r="DT148" s="88"/>
      <c r="DU148" s="88"/>
      <c r="DV148" s="88"/>
      <c r="DW148" s="88"/>
      <c r="DX148" s="88"/>
      <c r="DY148" s="88"/>
      <c r="DZ148" s="88"/>
      <c r="EA148" s="88"/>
      <c r="EB148" s="88"/>
      <c r="EC148" s="88"/>
      <c r="ED148" s="88"/>
      <c r="EE148" s="88"/>
      <c r="EF148" s="88"/>
      <c r="EG148" s="88"/>
      <c r="EH148" s="88"/>
      <c r="EI148" s="88"/>
      <c r="EJ148" s="88"/>
      <c r="EK148" s="88"/>
      <c r="EL148" s="88"/>
      <c r="EM148" s="88"/>
      <c r="EN148" s="88"/>
      <c r="EO148" s="88"/>
      <c r="EP148" s="88"/>
      <c r="EQ148" s="88"/>
      <c r="ER148" s="88"/>
      <c r="ES148" s="88"/>
      <c r="ET148" s="88"/>
      <c r="EU148" s="88"/>
      <c r="EV148" s="88"/>
      <c r="EW148" s="88"/>
      <c r="EX148" s="88"/>
      <c r="EY148" s="88"/>
      <c r="EZ148" s="88"/>
      <c r="FA148" s="88"/>
      <c r="FB148" s="88"/>
      <c r="FC148" s="88"/>
      <c r="FD148" s="88"/>
      <c r="FE148" s="88"/>
      <c r="FF148" s="88"/>
      <c r="FG148" s="88"/>
      <c r="FH148" s="88"/>
      <c r="FI148" s="88"/>
      <c r="FJ148" s="88"/>
      <c r="FK148" s="88"/>
      <c r="FL148" s="88"/>
      <c r="FM148" s="88"/>
      <c r="FN148" s="88"/>
      <c r="FO148" s="88"/>
      <c r="FP148" s="88"/>
      <c r="FQ148" s="88"/>
      <c r="FR148" s="88"/>
      <c r="FS148" s="88"/>
      <c r="FT148" s="88"/>
      <c r="FU148" s="88"/>
      <c r="FV148" s="88"/>
      <c r="FW148" s="88"/>
      <c r="FX148" s="88"/>
      <c r="FY148" s="88"/>
      <c r="FZ148" s="88"/>
      <c r="GA148" s="88"/>
      <c r="GB148" s="88"/>
      <c r="GC148" s="88"/>
      <c r="GD148" s="88"/>
      <c r="GE148" s="88"/>
      <c r="GF148" s="88"/>
      <c r="GG148" s="88"/>
      <c r="GH148" s="88"/>
      <c r="GI148" s="88"/>
      <c r="GJ148" s="88"/>
      <c r="GK148" s="88"/>
      <c r="GL148" s="88"/>
      <c r="GM148" s="88"/>
      <c r="GN148" s="88"/>
      <c r="GO148" s="88"/>
      <c r="GP148" s="88"/>
      <c r="GQ148" s="88"/>
      <c r="GR148" s="88"/>
      <c r="GS148" s="88"/>
      <c r="GT148" s="88"/>
      <c r="GU148" s="88"/>
      <c r="GV148" s="88"/>
      <c r="GW148" s="88"/>
      <c r="GX148" s="88"/>
      <c r="GY148" s="88"/>
      <c r="GZ148" s="88"/>
      <c r="HA148" s="88"/>
      <c r="HB148" s="88"/>
      <c r="HC148" s="88"/>
      <c r="HD148" s="88"/>
      <c r="HE148" s="88"/>
      <c r="HF148" s="88"/>
      <c r="HG148" s="88"/>
      <c r="HH148" s="88"/>
      <c r="HI148" s="88"/>
      <c r="HJ148" s="88"/>
      <c r="HK148" s="88"/>
      <c r="HL148" s="88"/>
      <c r="HM148" s="88"/>
      <c r="HN148" s="88"/>
      <c r="HO148" s="88"/>
      <c r="HP148" s="88"/>
      <c r="HQ148" s="88"/>
      <c r="HR148" s="88"/>
      <c r="HS148" s="88"/>
      <c r="HT148" s="88"/>
      <c r="HU148" s="88"/>
      <c r="HV148" s="88"/>
      <c r="HW148" s="88"/>
      <c r="HX148" s="88"/>
      <c r="HY148" s="88"/>
      <c r="HZ148" s="88"/>
      <c r="IA148" s="88"/>
      <c r="IB148" s="88"/>
      <c r="IC148" s="88"/>
      <c r="ID148" s="88"/>
      <c r="IE148" s="88"/>
      <c r="IF148" s="88"/>
      <c r="IG148" s="88"/>
      <c r="IH148" s="88"/>
      <c r="II148" s="88"/>
      <c r="IJ148" s="88"/>
      <c r="IK148" s="88"/>
      <c r="IL148" s="88"/>
      <c r="IM148" s="88"/>
      <c r="IN148" s="88"/>
      <c r="IO148" s="88"/>
      <c r="IP148" s="88"/>
      <c r="IQ148" s="88"/>
      <c r="IR148" s="88"/>
      <c r="IS148" s="88"/>
      <c r="IT148" s="88"/>
      <c r="IU148" s="88"/>
      <c r="IV148" s="88"/>
    </row>
    <row r="149" spans="1:256">
      <c r="A149"/>
      <c r="B149"/>
      <c r="C149" s="247" t="s">
        <v>228</v>
      </c>
      <c r="D149" s="247"/>
      <c r="E149" s="247"/>
      <c r="F149" s="247"/>
      <c r="G149" s="247"/>
      <c r="H149" s="127">
        <f>H147+H148</f>
        <v>30017.313853867316</v>
      </c>
      <c r="I149" s="128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"/>
      <c r="BG149" s="1"/>
      <c r="BH149" s="1"/>
      <c r="BI149" s="1"/>
      <c r="BJ149" s="1"/>
      <c r="BK149" s="1"/>
      <c r="BL149" s="1"/>
      <c r="BM149" s="1"/>
      <c r="BN149" s="2"/>
    </row>
    <row r="150" spans="1:256">
      <c r="A150" s="112"/>
      <c r="B150" s="129"/>
      <c r="C150" s="129"/>
      <c r="D150" s="129"/>
      <c r="E150" s="129"/>
      <c r="F150" s="129"/>
      <c r="G150" s="130"/>
      <c r="H150" s="130"/>
      <c r="I150" s="1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"/>
      <c r="BG150" s="1"/>
      <c r="BH150" s="1"/>
      <c r="BI150" s="1"/>
      <c r="BJ150" s="1"/>
      <c r="BK150" s="1"/>
      <c r="BL150" s="1"/>
      <c r="BM150" s="1"/>
      <c r="BN150" s="2"/>
    </row>
    <row r="151" spans="1:256" ht="16.5" thickBot="1">
      <c r="A151" s="112"/>
      <c r="B151" s="1"/>
      <c r="C151" s="1"/>
      <c r="D151" s="1"/>
      <c r="E151" s="1"/>
      <c r="F151" s="1"/>
      <c r="G151" s="1"/>
      <c r="H151" s="1"/>
      <c r="I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2"/>
    </row>
    <row r="152" spans="1:256" ht="37.5" customHeight="1" thickBot="1">
      <c r="A152" s="112"/>
      <c r="B152" s="1"/>
      <c r="C152" s="245" t="s">
        <v>251</v>
      </c>
      <c r="D152" s="246"/>
      <c r="E152" s="162">
        <f>C147</f>
        <v>18.950324402694012</v>
      </c>
      <c r="F152" s="1"/>
      <c r="G152" s="1"/>
      <c r="H152" s="1"/>
      <c r="I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2"/>
    </row>
    <row r="153" spans="1:256">
      <c r="A153" s="112"/>
      <c r="B153" s="1"/>
      <c r="C153" s="1"/>
      <c r="D153" s="1"/>
      <c r="E153" s="1"/>
      <c r="F153" s="1"/>
      <c r="G153" s="1"/>
      <c r="H153" s="1"/>
      <c r="I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2"/>
    </row>
    <row r="154" spans="1:256">
      <c r="A154" s="112"/>
      <c r="B154" s="1"/>
      <c r="C154" s="1"/>
      <c r="D154" s="1"/>
      <c r="E154" s="1"/>
      <c r="F154" s="1"/>
      <c r="G154" s="1"/>
      <c r="H154" s="1"/>
      <c r="I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2"/>
    </row>
    <row r="155" spans="1:256">
      <c r="A155" s="112"/>
      <c r="B155" s="1"/>
      <c r="C155" s="1"/>
      <c r="D155" s="1"/>
      <c r="E155" s="1"/>
      <c r="F155" s="1"/>
      <c r="G155" s="1"/>
      <c r="H155" s="1"/>
      <c r="I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2"/>
    </row>
    <row r="156" spans="1:256">
      <c r="A156" s="112"/>
      <c r="B156" s="1"/>
      <c r="C156" s="1"/>
      <c r="D156" s="1"/>
      <c r="E156" s="1"/>
      <c r="F156" s="1"/>
      <c r="G156" s="1"/>
      <c r="H156" s="1"/>
      <c r="I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2"/>
    </row>
    <row r="157" spans="1:256">
      <c r="A157" s="112"/>
      <c r="B157" s="1"/>
      <c r="C157" s="1"/>
      <c r="D157" s="1"/>
      <c r="E157" s="1"/>
      <c r="F157" s="1"/>
      <c r="G157" s="1"/>
      <c r="H157" s="1"/>
      <c r="I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2"/>
    </row>
    <row r="158" spans="1:256">
      <c r="A158" s="112"/>
      <c r="B158" s="1"/>
      <c r="C158" s="1"/>
      <c r="D158" s="1"/>
      <c r="E158" s="1"/>
      <c r="F158" s="1"/>
      <c r="G158" s="1"/>
      <c r="H158" s="1"/>
      <c r="I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2"/>
    </row>
    <row r="159" spans="1:256">
      <c r="A159" s="112"/>
      <c r="B159" s="1"/>
      <c r="C159" s="1"/>
      <c r="D159" s="1"/>
      <c r="E159" s="1"/>
      <c r="F159" s="1"/>
      <c r="G159" s="1"/>
      <c r="H159" s="1"/>
      <c r="I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2"/>
    </row>
    <row r="160" spans="1:256">
      <c r="A160" s="112"/>
      <c r="B160" s="1"/>
      <c r="C160" s="1"/>
      <c r="D160" s="1"/>
      <c r="E160" s="1"/>
      <c r="F160" s="1"/>
      <c r="G160" s="1"/>
      <c r="H160" s="1"/>
      <c r="I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2"/>
    </row>
    <row r="161" spans="1:66">
      <c r="A161" s="112"/>
      <c r="B161" s="1"/>
      <c r="C161" s="1"/>
      <c r="D161" s="1"/>
      <c r="E161" s="1"/>
      <c r="F161" s="1"/>
      <c r="G161" s="1"/>
      <c r="H161" s="1"/>
      <c r="I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2"/>
    </row>
    <row r="162" spans="1:66">
      <c r="A162" s="112"/>
      <c r="B162" s="1"/>
      <c r="C162" s="1"/>
      <c r="D162" s="1"/>
      <c r="E162" s="1"/>
      <c r="F162" s="1"/>
      <c r="G162" s="1"/>
      <c r="H162" s="1"/>
      <c r="I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2"/>
    </row>
    <row r="163" spans="1:66">
      <c r="A163" s="112"/>
      <c r="B163" s="1"/>
      <c r="C163" s="1"/>
      <c r="D163" s="1"/>
      <c r="E163" s="1"/>
      <c r="F163" s="1"/>
      <c r="G163" s="1"/>
      <c r="H163" s="1"/>
      <c r="I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2"/>
    </row>
    <row r="164" spans="1:66">
      <c r="A164" s="112"/>
      <c r="B164" s="1"/>
      <c r="C164" s="1"/>
      <c r="D164" s="1"/>
      <c r="E164" s="1"/>
      <c r="F164" s="1"/>
      <c r="G164" s="1"/>
      <c r="H164" s="1"/>
      <c r="I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2"/>
    </row>
    <row r="165" spans="1:66">
      <c r="A165" s="112"/>
      <c r="B165" s="1"/>
      <c r="C165" s="1"/>
      <c r="D165" s="1"/>
      <c r="E165" s="1"/>
      <c r="F165" s="1"/>
      <c r="G165" s="1"/>
      <c r="H165" s="1"/>
      <c r="I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2"/>
    </row>
    <row r="166" spans="1:66">
      <c r="A166" s="112"/>
      <c r="B166" s="1"/>
      <c r="C166" s="1"/>
      <c r="D166" s="1"/>
      <c r="E166" s="1"/>
      <c r="F166" s="1"/>
      <c r="G166" s="1"/>
      <c r="H166" s="1"/>
      <c r="I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2"/>
    </row>
    <row r="167" spans="1:66">
      <c r="A167" s="112"/>
      <c r="B167" s="1"/>
      <c r="C167" s="1"/>
      <c r="D167" s="1"/>
      <c r="E167" s="1"/>
      <c r="F167" s="1"/>
      <c r="G167" s="1"/>
      <c r="H167" s="1"/>
      <c r="I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2"/>
    </row>
    <row r="168" spans="1:66">
      <c r="A168" s="112"/>
      <c r="B168" s="1"/>
      <c r="C168" s="1"/>
      <c r="D168" s="1"/>
      <c r="E168" s="1"/>
      <c r="F168" s="1"/>
      <c r="G168" s="1"/>
      <c r="H168" s="1"/>
      <c r="I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2"/>
    </row>
    <row r="169" spans="1:66">
      <c r="A169" s="112"/>
      <c r="B169" s="1"/>
      <c r="C169" s="1"/>
      <c r="D169" s="1"/>
      <c r="E169" s="1"/>
      <c r="F169" s="1"/>
      <c r="G169" s="1"/>
      <c r="H169" s="1"/>
      <c r="I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2"/>
    </row>
    <row r="170" spans="1:66">
      <c r="A170" s="112"/>
      <c r="B170" s="1"/>
      <c r="C170" s="1"/>
      <c r="D170" s="1"/>
      <c r="E170" s="1"/>
      <c r="F170" s="1"/>
      <c r="G170" s="1"/>
      <c r="H170" s="1"/>
      <c r="I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2"/>
    </row>
    <row r="171" spans="1:66">
      <c r="A171" s="112"/>
      <c r="B171" s="1"/>
      <c r="C171" s="1"/>
      <c r="D171" s="1"/>
      <c r="E171" s="1"/>
      <c r="F171" s="1"/>
      <c r="G171" s="1"/>
      <c r="H171" s="1"/>
      <c r="I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2"/>
    </row>
    <row r="172" spans="1:66">
      <c r="A172" s="112"/>
      <c r="B172" s="1"/>
      <c r="C172" s="1"/>
      <c r="D172" s="1"/>
      <c r="E172" s="1"/>
      <c r="F172" s="1"/>
      <c r="G172" s="1"/>
      <c r="H172" s="1"/>
      <c r="I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2"/>
    </row>
    <row r="173" spans="1:66">
      <c r="A173" s="112"/>
      <c r="B173" s="1"/>
      <c r="C173" s="1"/>
      <c r="D173" s="1"/>
      <c r="E173" s="1"/>
      <c r="F173" s="1"/>
      <c r="G173" s="1"/>
      <c r="H173" s="1"/>
      <c r="I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2"/>
    </row>
    <row r="174" spans="1:66">
      <c r="A174" s="112"/>
      <c r="B174" s="1"/>
      <c r="C174" s="1"/>
      <c r="D174" s="1"/>
      <c r="E174" s="1"/>
      <c r="F174" s="1"/>
      <c r="G174" s="1"/>
      <c r="H174" s="1"/>
      <c r="I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2"/>
    </row>
    <row r="175" spans="1:66">
      <c r="A175" s="112"/>
      <c r="B175" s="1"/>
      <c r="C175" s="1"/>
      <c r="D175" s="1"/>
      <c r="E175" s="1"/>
      <c r="F175" s="1"/>
      <c r="G175" s="1"/>
      <c r="H175" s="1"/>
      <c r="I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2"/>
    </row>
    <row r="176" spans="1:66">
      <c r="A176" s="112"/>
      <c r="B176" s="1"/>
      <c r="C176" s="1"/>
      <c r="D176" s="1"/>
      <c r="E176" s="1"/>
      <c r="F176" s="1"/>
      <c r="G176" s="1"/>
      <c r="H176" s="1"/>
      <c r="I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2"/>
    </row>
    <row r="177" spans="1:66">
      <c r="A177" s="112"/>
      <c r="B177" s="1"/>
      <c r="C177" s="1"/>
      <c r="D177" s="1"/>
      <c r="E177" s="1"/>
      <c r="F177" s="1"/>
      <c r="G177" s="1"/>
      <c r="H177" s="1"/>
      <c r="I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2"/>
    </row>
    <row r="178" spans="1:66">
      <c r="A178" s="112"/>
      <c r="B178" s="1"/>
      <c r="C178" s="1"/>
      <c r="D178" s="1"/>
      <c r="E178" s="1"/>
      <c r="F178" s="1"/>
      <c r="G178" s="1"/>
      <c r="H178" s="1"/>
      <c r="I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2"/>
    </row>
    <row r="179" spans="1:66">
      <c r="A179" s="112"/>
      <c r="B179" s="1"/>
      <c r="C179" s="1"/>
      <c r="D179" s="1"/>
      <c r="E179" s="1"/>
      <c r="F179" s="1"/>
      <c r="G179" s="1"/>
      <c r="H179" s="1"/>
      <c r="I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2"/>
    </row>
    <row r="180" spans="1:66">
      <c r="A180" s="112"/>
      <c r="B180" s="1"/>
      <c r="C180" s="1"/>
      <c r="D180" s="1"/>
      <c r="E180" s="1"/>
      <c r="F180" s="1"/>
      <c r="G180" s="1"/>
      <c r="H180" s="1"/>
      <c r="I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2"/>
    </row>
    <row r="181" spans="1:66">
      <c r="A181" s="112"/>
      <c r="B181" s="1"/>
      <c r="C181" s="1"/>
      <c r="D181" s="1"/>
      <c r="E181" s="1"/>
      <c r="F181" s="1"/>
      <c r="G181" s="1"/>
      <c r="H181" s="1"/>
      <c r="I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2"/>
    </row>
    <row r="182" spans="1:66">
      <c r="A182" s="112"/>
      <c r="B182" s="1"/>
      <c r="C182" s="1"/>
      <c r="D182" s="1"/>
      <c r="E182" s="1"/>
      <c r="F182" s="1"/>
      <c r="G182" s="1"/>
      <c r="H182" s="1"/>
      <c r="I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2"/>
    </row>
    <row r="183" spans="1:66">
      <c r="A183" s="112"/>
      <c r="B183" s="1"/>
      <c r="C183" s="1"/>
      <c r="D183" s="1"/>
      <c r="E183" s="1"/>
      <c r="F183" s="1"/>
      <c r="G183" s="1"/>
      <c r="H183" s="1"/>
      <c r="I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2"/>
    </row>
    <row r="184" spans="1:66">
      <c r="A184" s="112"/>
      <c r="B184" s="1"/>
      <c r="C184" s="1"/>
      <c r="D184" s="1"/>
      <c r="E184" s="1"/>
      <c r="F184" s="1"/>
      <c r="G184" s="1"/>
      <c r="H184" s="1"/>
      <c r="I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2"/>
    </row>
    <row r="185" spans="1:66">
      <c r="A185" s="112"/>
      <c r="B185" s="1"/>
      <c r="C185" s="1"/>
      <c r="D185" s="1"/>
      <c r="E185" s="1"/>
      <c r="F185" s="1"/>
      <c r="G185" s="1"/>
      <c r="H185" s="1"/>
      <c r="I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2"/>
    </row>
    <row r="186" spans="1:66">
      <c r="A186" s="112"/>
      <c r="B186" s="1"/>
      <c r="C186" s="1"/>
      <c r="D186" s="1"/>
      <c r="E186" s="1"/>
      <c r="F186" s="1"/>
      <c r="G186" s="1"/>
      <c r="H186" s="1"/>
      <c r="I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2"/>
    </row>
    <row r="187" spans="1:66">
      <c r="A187" s="112"/>
      <c r="B187" s="1"/>
      <c r="C187" s="1"/>
      <c r="D187" s="1"/>
      <c r="E187" s="1"/>
      <c r="F187" s="1"/>
      <c r="G187" s="1"/>
      <c r="H187" s="1"/>
      <c r="I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2"/>
    </row>
    <row r="188" spans="1:66">
      <c r="A188" s="112"/>
      <c r="B188" s="1"/>
      <c r="C188" s="1"/>
      <c r="D188" s="1"/>
      <c r="E188" s="1"/>
      <c r="F188" s="1"/>
      <c r="G188" s="1"/>
      <c r="H188" s="1"/>
      <c r="I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2"/>
    </row>
    <row r="189" spans="1:66">
      <c r="A189" s="112"/>
      <c r="B189" s="1"/>
      <c r="C189" s="1"/>
      <c r="D189" s="1"/>
      <c r="E189" s="1"/>
      <c r="F189" s="1"/>
      <c r="G189" s="1"/>
      <c r="H189" s="1"/>
      <c r="I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2"/>
    </row>
    <row r="190" spans="1:66">
      <c r="A190" s="112"/>
      <c r="B190" s="1"/>
      <c r="C190" s="1"/>
      <c r="D190" s="1"/>
      <c r="E190" s="1"/>
      <c r="F190" s="1"/>
      <c r="G190" s="1"/>
      <c r="H190" s="1"/>
      <c r="I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2"/>
    </row>
    <row r="191" spans="1:66">
      <c r="A191" s="112"/>
      <c r="B191" s="1"/>
      <c r="C191" s="1"/>
      <c r="D191" s="1"/>
      <c r="E191" s="1"/>
      <c r="F191" s="1"/>
      <c r="G191" s="1"/>
      <c r="H191" s="1"/>
      <c r="I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2"/>
    </row>
    <row r="192" spans="1:66">
      <c r="A192" s="112"/>
      <c r="B192" s="1"/>
      <c r="C192" s="1"/>
      <c r="D192" s="1"/>
      <c r="E192" s="1"/>
      <c r="F192" s="1"/>
      <c r="G192" s="1"/>
      <c r="H192" s="1"/>
      <c r="I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2"/>
    </row>
    <row r="193" spans="1:51">
      <c r="A193" s="112"/>
      <c r="B193" s="1"/>
      <c r="C193" s="1"/>
      <c r="D193" s="1"/>
      <c r="E193" s="1"/>
      <c r="F193" s="1"/>
      <c r="G193" s="1"/>
      <c r="H193" s="1"/>
      <c r="I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2"/>
    </row>
    <row r="194" spans="1:51">
      <c r="A194" s="112"/>
      <c r="B194" s="1"/>
      <c r="C194" s="1"/>
      <c r="D194" s="1"/>
      <c r="E194" s="1"/>
      <c r="F194" s="1"/>
      <c r="G194" s="1"/>
      <c r="H194" s="1"/>
      <c r="I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2"/>
    </row>
    <row r="195" spans="1:51">
      <c r="A195" s="112"/>
      <c r="B195" s="1"/>
      <c r="C195" s="1"/>
      <c r="D195" s="1"/>
      <c r="E195" s="1"/>
      <c r="F195" s="1"/>
      <c r="G195" s="1"/>
      <c r="H195" s="1"/>
      <c r="I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2"/>
    </row>
    <row r="196" spans="1:51">
      <c r="A196" s="112"/>
      <c r="B196" s="1"/>
      <c r="C196" s="1"/>
      <c r="D196" s="1"/>
      <c r="E196" s="1"/>
      <c r="F196" s="1"/>
      <c r="G196" s="1"/>
      <c r="H196" s="1"/>
      <c r="I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2"/>
    </row>
    <row r="197" spans="1:51">
      <c r="A197" s="112"/>
      <c r="B197" s="1"/>
      <c r="C197" s="1"/>
      <c r="D197" s="1"/>
      <c r="E197" s="1"/>
      <c r="F197" s="1"/>
      <c r="G197" s="1"/>
      <c r="H197" s="1"/>
      <c r="I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2"/>
    </row>
    <row r="198" spans="1:51">
      <c r="A198" s="112"/>
      <c r="B198" s="1"/>
      <c r="C198" s="1"/>
      <c r="D198" s="1"/>
      <c r="E198" s="1"/>
      <c r="F198" s="1"/>
      <c r="G198" s="1"/>
      <c r="H198" s="1"/>
      <c r="I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2"/>
    </row>
    <row r="199" spans="1:51">
      <c r="A199" s="112"/>
      <c r="B199" s="1"/>
      <c r="C199" s="1"/>
      <c r="D199" s="1"/>
      <c r="E199" s="1"/>
      <c r="F199" s="1"/>
      <c r="G199" s="1"/>
      <c r="H199" s="1"/>
      <c r="I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2"/>
    </row>
    <row r="200" spans="1:51">
      <c r="A200" s="112"/>
      <c r="B200" s="1"/>
      <c r="C200" s="1"/>
      <c r="D200" s="1"/>
      <c r="E200" s="1"/>
      <c r="F200" s="1"/>
      <c r="G200" s="1"/>
      <c r="H200" s="1"/>
      <c r="I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2"/>
    </row>
    <row r="201" spans="1:51">
      <c r="A201" s="112"/>
      <c r="B201" s="1"/>
      <c r="C201" s="1"/>
      <c r="D201" s="1"/>
      <c r="E201" s="1"/>
      <c r="F201" s="1"/>
      <c r="G201" s="1"/>
      <c r="H201" s="1"/>
      <c r="I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2"/>
    </row>
    <row r="202" spans="1:51">
      <c r="A202" s="112"/>
      <c r="B202" s="1"/>
      <c r="C202" s="1"/>
      <c r="D202" s="1"/>
      <c r="E202" s="1"/>
      <c r="F202" s="1"/>
      <c r="G202" s="1"/>
      <c r="H202" s="1"/>
      <c r="I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2"/>
    </row>
    <row r="203" spans="1:51">
      <c r="A203" s="112"/>
      <c r="B203" s="1"/>
      <c r="C203" s="1"/>
      <c r="D203" s="1"/>
      <c r="E203" s="1"/>
      <c r="F203" s="1"/>
      <c r="G203" s="1"/>
      <c r="H203" s="1"/>
      <c r="I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2"/>
    </row>
    <row r="204" spans="1:51">
      <c r="A204" s="112"/>
      <c r="B204" s="1"/>
      <c r="C204" s="1"/>
      <c r="D204" s="1"/>
      <c r="E204" s="1"/>
      <c r="F204" s="1"/>
      <c r="G204" s="1"/>
      <c r="H204" s="1"/>
      <c r="I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2"/>
    </row>
    <row r="205" spans="1:51">
      <c r="A205" s="112"/>
      <c r="B205" s="1"/>
      <c r="C205" s="1"/>
      <c r="D205" s="1"/>
      <c r="E205" s="1"/>
      <c r="F205" s="1"/>
      <c r="G205" s="1"/>
      <c r="H205" s="1"/>
      <c r="I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2"/>
    </row>
    <row r="206" spans="1:51">
      <c r="A206" s="112"/>
      <c r="B206" s="1"/>
      <c r="C206" s="1"/>
      <c r="D206" s="1"/>
      <c r="E206" s="1"/>
      <c r="F206" s="1"/>
      <c r="G206" s="1"/>
      <c r="H206" s="1"/>
      <c r="I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2"/>
    </row>
    <row r="207" spans="1:51">
      <c r="A207" s="112"/>
      <c r="B207" s="1"/>
      <c r="C207" s="1"/>
      <c r="D207" s="1"/>
      <c r="E207" s="1"/>
      <c r="F207" s="1"/>
      <c r="G207" s="1"/>
      <c r="H207" s="1"/>
      <c r="I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2"/>
    </row>
    <row r="208" spans="1:51">
      <c r="A208" s="112"/>
      <c r="B208" s="1"/>
      <c r="C208" s="1"/>
      <c r="D208" s="1"/>
      <c r="E208" s="1"/>
      <c r="F208" s="1"/>
      <c r="G208" s="1"/>
      <c r="H208" s="1"/>
      <c r="I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2"/>
    </row>
    <row r="209" spans="1:51">
      <c r="A209" s="112"/>
      <c r="B209" s="1"/>
      <c r="C209" s="1"/>
      <c r="D209" s="1"/>
      <c r="E209" s="1"/>
      <c r="F209" s="1"/>
      <c r="G209" s="1"/>
      <c r="H209" s="1"/>
      <c r="I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2"/>
    </row>
    <row r="210" spans="1:51">
      <c r="A210" s="112"/>
      <c r="B210" s="1"/>
      <c r="C210" s="1"/>
      <c r="D210" s="1"/>
      <c r="E210" s="1"/>
      <c r="F210" s="1"/>
      <c r="G210" s="1"/>
      <c r="H210" s="1"/>
      <c r="I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2"/>
    </row>
    <row r="211" spans="1:51">
      <c r="A211" s="112"/>
      <c r="B211" s="1"/>
      <c r="C211" s="1"/>
      <c r="D211" s="1"/>
      <c r="E211" s="1"/>
      <c r="F211" s="1"/>
      <c r="G211" s="1"/>
      <c r="H211" s="1"/>
      <c r="I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2"/>
    </row>
    <row r="212" spans="1:51">
      <c r="A212" s="112"/>
      <c r="B212" s="1"/>
      <c r="C212" s="1"/>
      <c r="D212" s="1"/>
      <c r="E212" s="1"/>
      <c r="F212" s="1"/>
      <c r="G212" s="1"/>
      <c r="H212" s="1"/>
      <c r="I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2"/>
    </row>
    <row r="213" spans="1:51">
      <c r="A213" s="112"/>
      <c r="B213" s="1"/>
      <c r="C213" s="1"/>
      <c r="D213" s="1"/>
      <c r="E213" s="1"/>
      <c r="F213" s="1"/>
      <c r="G213" s="1"/>
      <c r="H213" s="1"/>
      <c r="I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2"/>
    </row>
    <row r="214" spans="1:51">
      <c r="A214" s="112"/>
      <c r="B214" s="1"/>
      <c r="C214" s="1"/>
      <c r="D214" s="1"/>
      <c r="E214" s="1"/>
      <c r="F214" s="1"/>
      <c r="G214" s="1"/>
      <c r="H214" s="1"/>
      <c r="I214" s="1"/>
      <c r="U214" s="131"/>
      <c r="V214" s="131"/>
      <c r="W214" s="131"/>
      <c r="X214" s="131"/>
      <c r="Y214" s="131"/>
      <c r="Z214" s="131"/>
      <c r="AA214" s="131"/>
      <c r="AB214" s="131"/>
      <c r="AC214" s="131"/>
      <c r="AD214" s="131"/>
      <c r="AE214" s="131"/>
      <c r="AF214" s="131"/>
      <c r="AG214" s="131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  <c r="AV214" s="131"/>
      <c r="AW214" s="131"/>
      <c r="AX214" s="131"/>
    </row>
    <row r="215" spans="1:51">
      <c r="A215" s="112"/>
      <c r="B215" s="1"/>
      <c r="C215" s="1"/>
      <c r="D215" s="1"/>
      <c r="E215" s="1"/>
      <c r="F215" s="1"/>
      <c r="G215" s="1"/>
      <c r="H215" s="1"/>
      <c r="I215" s="1"/>
    </row>
    <row r="216" spans="1:51">
      <c r="A216" s="112"/>
      <c r="B216" s="1"/>
      <c r="C216" s="1"/>
      <c r="D216" s="1"/>
      <c r="E216" s="1"/>
      <c r="F216" s="1"/>
      <c r="G216" s="1"/>
      <c r="H216" s="1"/>
      <c r="I216" s="1"/>
    </row>
    <row r="217" spans="1:51">
      <c r="A217" s="112"/>
      <c r="B217" s="1"/>
      <c r="C217" s="1"/>
      <c r="D217" s="1"/>
      <c r="E217" s="1"/>
      <c r="F217" s="1"/>
      <c r="G217" s="1"/>
      <c r="H217" s="1"/>
      <c r="I217" s="1"/>
    </row>
    <row r="218" spans="1:51">
      <c r="A218" s="112"/>
      <c r="B218" s="1"/>
      <c r="C218" s="1"/>
      <c r="D218" s="1"/>
      <c r="E218" s="1"/>
      <c r="F218" s="1"/>
      <c r="G218" s="1"/>
      <c r="H218" s="1"/>
      <c r="I218" s="1"/>
    </row>
    <row r="219" spans="1:51">
      <c r="A219" s="112"/>
      <c r="B219" s="1"/>
      <c r="C219" s="1"/>
      <c r="D219" s="1"/>
      <c r="E219" s="1"/>
      <c r="F219" s="1"/>
      <c r="G219" s="1"/>
      <c r="H219" s="1"/>
      <c r="I219" s="1"/>
    </row>
    <row r="220" spans="1:51">
      <c r="A220" s="112"/>
      <c r="B220" s="1"/>
      <c r="C220" s="1"/>
      <c r="D220" s="1"/>
      <c r="E220" s="1"/>
      <c r="F220" s="1"/>
      <c r="G220" s="1"/>
      <c r="H220" s="1"/>
      <c r="I220" s="1"/>
    </row>
    <row r="221" spans="1:51">
      <c r="A221" s="112"/>
      <c r="B221" s="1"/>
      <c r="C221" s="1"/>
      <c r="D221" s="1"/>
      <c r="E221" s="1"/>
      <c r="F221" s="1"/>
      <c r="G221" s="1"/>
      <c r="H221" s="1"/>
      <c r="I221" s="1"/>
    </row>
    <row r="222" spans="1:51">
      <c r="A222" s="112"/>
      <c r="B222" s="1"/>
      <c r="C222" s="1"/>
      <c r="D222" s="1"/>
      <c r="E222" s="1"/>
      <c r="F222" s="1"/>
      <c r="G222" s="1"/>
      <c r="H222" s="1"/>
      <c r="I222" s="1"/>
    </row>
    <row r="223" spans="1:51">
      <c r="A223" s="112"/>
      <c r="B223" s="1"/>
      <c r="C223" s="1"/>
      <c r="D223" s="1"/>
      <c r="E223" s="1"/>
      <c r="F223" s="1"/>
      <c r="G223" s="1"/>
      <c r="H223" s="1"/>
      <c r="I223" s="1"/>
    </row>
    <row r="224" spans="1:51">
      <c r="A224" s="112"/>
      <c r="B224" s="1"/>
      <c r="C224" s="1"/>
      <c r="D224" s="1"/>
      <c r="E224" s="1"/>
      <c r="F224" s="1"/>
      <c r="G224" s="1"/>
      <c r="H224" s="1"/>
      <c r="I224" s="1"/>
    </row>
    <row r="225" spans="1:9">
      <c r="A225" s="112"/>
      <c r="B225" s="1"/>
      <c r="C225" s="1"/>
      <c r="D225" s="1"/>
      <c r="E225" s="1"/>
      <c r="F225" s="1"/>
      <c r="G225" s="1"/>
      <c r="H225" s="1"/>
      <c r="I225" s="1"/>
    </row>
    <row r="226" spans="1:9">
      <c r="A226" s="112"/>
      <c r="B226" s="1"/>
      <c r="C226" s="1"/>
      <c r="D226" s="1"/>
      <c r="E226" s="1"/>
      <c r="F226" s="1"/>
      <c r="G226" s="1"/>
      <c r="H226" s="1"/>
      <c r="I226" s="1"/>
    </row>
    <row r="227" spans="1:9">
      <c r="A227" s="112"/>
      <c r="B227" s="1"/>
      <c r="C227" s="1"/>
      <c r="D227" s="1"/>
      <c r="E227" s="1"/>
      <c r="F227" s="1"/>
      <c r="G227" s="1"/>
      <c r="H227" s="1"/>
      <c r="I227" s="1"/>
    </row>
    <row r="228" spans="1:9">
      <c r="A228" s="112"/>
      <c r="B228" s="1"/>
      <c r="C228" s="1"/>
      <c r="D228" s="1"/>
      <c r="E228" s="1"/>
      <c r="F228" s="1"/>
      <c r="G228" s="1"/>
      <c r="H228" s="1"/>
      <c r="I228" s="1"/>
    </row>
    <row r="229" spans="1:9">
      <c r="A229" s="112"/>
      <c r="B229" s="1"/>
      <c r="C229" s="1"/>
      <c r="D229" s="1"/>
      <c r="E229" s="1"/>
      <c r="F229" s="1"/>
      <c r="G229" s="1"/>
      <c r="H229" s="1"/>
      <c r="I229" s="1"/>
    </row>
    <row r="230" spans="1:9">
      <c r="A230" s="112"/>
      <c r="B230" s="1"/>
      <c r="C230" s="1"/>
      <c r="D230" s="1"/>
      <c r="E230" s="1"/>
      <c r="F230" s="1"/>
      <c r="G230" s="1"/>
      <c r="H230" s="1"/>
      <c r="I230" s="1"/>
    </row>
    <row r="231" spans="1:9">
      <c r="A231" s="112"/>
      <c r="B231" s="1"/>
      <c r="C231" s="1"/>
      <c r="D231" s="1"/>
      <c r="E231" s="1"/>
      <c r="F231" s="1"/>
      <c r="G231" s="1"/>
      <c r="H231" s="1"/>
      <c r="I231" s="1"/>
    </row>
    <row r="232" spans="1:9">
      <c r="A232" s="112"/>
      <c r="B232" s="1"/>
      <c r="C232" s="1"/>
      <c r="D232" s="1"/>
      <c r="E232" s="1"/>
      <c r="F232" s="1"/>
      <c r="G232" s="1"/>
      <c r="H232" s="1"/>
      <c r="I232" s="1"/>
    </row>
    <row r="233" spans="1:9">
      <c r="A233" s="112"/>
      <c r="B233" s="1"/>
      <c r="C233" s="1"/>
      <c r="D233" s="1"/>
      <c r="E233" s="1"/>
      <c r="F233" s="1"/>
      <c r="G233" s="1"/>
      <c r="H233" s="1"/>
      <c r="I233" s="1"/>
    </row>
    <row r="234" spans="1:9">
      <c r="A234" s="112"/>
      <c r="B234" s="1"/>
      <c r="C234" s="1"/>
      <c r="D234" s="1"/>
      <c r="E234" s="1"/>
      <c r="F234" s="1"/>
      <c r="G234" s="1"/>
      <c r="H234" s="1"/>
      <c r="I234" s="1"/>
    </row>
    <row r="235" spans="1:9">
      <c r="A235" s="112"/>
      <c r="B235" s="1"/>
      <c r="C235" s="1"/>
      <c r="D235" s="1"/>
      <c r="E235" s="1"/>
      <c r="F235" s="1"/>
      <c r="G235" s="1"/>
      <c r="H235" s="1"/>
      <c r="I235" s="1"/>
    </row>
    <row r="236" spans="1:9">
      <c r="A236" s="112"/>
      <c r="B236" s="1"/>
      <c r="C236" s="1"/>
      <c r="D236" s="1"/>
      <c r="E236" s="1"/>
      <c r="F236" s="1"/>
      <c r="G236" s="1"/>
      <c r="H236" s="1"/>
      <c r="I236" s="1"/>
    </row>
    <row r="237" spans="1:9">
      <c r="A237" s="112"/>
      <c r="B237" s="1"/>
      <c r="C237" s="1"/>
      <c r="D237" s="1"/>
      <c r="E237" s="1"/>
      <c r="F237" s="1"/>
      <c r="G237" s="1"/>
      <c r="H237" s="1"/>
      <c r="I237" s="1"/>
    </row>
    <row r="238" spans="1:9">
      <c r="A238" s="112"/>
      <c r="B238" s="1"/>
      <c r="C238" s="1"/>
      <c r="D238" s="1"/>
      <c r="E238" s="1"/>
      <c r="F238" s="1"/>
      <c r="G238" s="1"/>
      <c r="H238" s="1"/>
      <c r="I238" s="1"/>
    </row>
    <row r="239" spans="1:9">
      <c r="A239" s="112"/>
      <c r="B239" s="1"/>
      <c r="C239" s="1"/>
      <c r="D239" s="1"/>
      <c r="E239" s="1"/>
      <c r="F239" s="1"/>
      <c r="G239" s="1"/>
      <c r="H239" s="1"/>
      <c r="I239" s="1"/>
    </row>
    <row r="240" spans="1:9">
      <c r="A240" s="112"/>
      <c r="B240" s="1"/>
      <c r="C240" s="1"/>
      <c r="D240" s="1"/>
      <c r="E240" s="1"/>
      <c r="F240" s="1"/>
      <c r="G240" s="1"/>
      <c r="H240" s="1"/>
      <c r="I240" s="1"/>
    </row>
    <row r="241" spans="1:9">
      <c r="A241" s="112"/>
      <c r="B241" s="1"/>
      <c r="C241" s="1"/>
      <c r="D241" s="1"/>
      <c r="E241" s="1"/>
      <c r="F241" s="1"/>
      <c r="G241" s="1"/>
      <c r="H241" s="1"/>
      <c r="I241" s="1"/>
    </row>
    <row r="242" spans="1:9">
      <c r="A242" s="112"/>
      <c r="B242" s="1"/>
      <c r="C242" s="1"/>
      <c r="D242" s="1"/>
      <c r="E242" s="1"/>
      <c r="F242" s="1"/>
      <c r="G242" s="1"/>
      <c r="H242" s="1"/>
      <c r="I242" s="1"/>
    </row>
    <row r="243" spans="1:9">
      <c r="A243" s="112"/>
      <c r="B243" s="1"/>
      <c r="C243" s="1"/>
      <c r="D243" s="1"/>
      <c r="E243" s="1"/>
      <c r="F243" s="1"/>
      <c r="G243" s="1"/>
      <c r="H243" s="1"/>
      <c r="I243" s="1"/>
    </row>
    <row r="244" spans="1:9">
      <c r="A244" s="112"/>
      <c r="B244" s="1"/>
      <c r="C244" s="1"/>
      <c r="D244" s="1"/>
      <c r="E244" s="1"/>
      <c r="F244" s="1"/>
      <c r="G244" s="1"/>
      <c r="H244" s="1"/>
      <c r="I244" s="1"/>
    </row>
    <row r="245" spans="1:9">
      <c r="A245" s="112"/>
      <c r="B245" s="1"/>
      <c r="C245" s="1"/>
      <c r="D245" s="1"/>
      <c r="E245" s="1"/>
      <c r="F245" s="1"/>
      <c r="G245" s="1"/>
      <c r="H245" s="1"/>
      <c r="I245" s="1"/>
    </row>
    <row r="246" spans="1:9">
      <c r="A246" s="112"/>
      <c r="B246" s="1"/>
      <c r="C246" s="1"/>
      <c r="D246" s="1"/>
      <c r="E246" s="1"/>
      <c r="F246" s="1"/>
      <c r="G246" s="1"/>
      <c r="H246" s="1"/>
      <c r="I246" s="1"/>
    </row>
    <row r="247" spans="1:9">
      <c r="A247" s="112"/>
      <c r="B247" s="1"/>
      <c r="C247" s="1"/>
      <c r="D247" s="1"/>
      <c r="E247" s="1"/>
      <c r="F247" s="1"/>
      <c r="G247" s="1"/>
      <c r="H247" s="1"/>
      <c r="I247" s="1"/>
    </row>
    <row r="248" spans="1:9">
      <c r="A248" s="112"/>
      <c r="B248" s="1"/>
      <c r="C248" s="1"/>
      <c r="D248" s="1"/>
      <c r="E248" s="1"/>
      <c r="F248" s="1"/>
      <c r="G248" s="1"/>
      <c r="H248" s="1"/>
      <c r="I248" s="1"/>
    </row>
    <row r="249" spans="1:9">
      <c r="A249" s="112"/>
      <c r="B249" s="1"/>
      <c r="C249" s="1"/>
      <c r="D249" s="1"/>
      <c r="E249" s="1"/>
      <c r="F249" s="1"/>
      <c r="G249" s="1"/>
      <c r="H249" s="1"/>
      <c r="I249" s="1"/>
    </row>
    <row r="250" spans="1:9">
      <c r="A250" s="112"/>
      <c r="B250" s="1"/>
      <c r="C250" s="1"/>
      <c r="D250" s="1"/>
      <c r="E250" s="1"/>
      <c r="F250" s="1"/>
      <c r="G250" s="1"/>
      <c r="H250" s="1"/>
      <c r="I250" s="1"/>
    </row>
    <row r="251" spans="1:9">
      <c r="A251" s="112"/>
      <c r="B251" s="1"/>
      <c r="C251" s="1"/>
      <c r="D251" s="1"/>
      <c r="E251" s="1"/>
      <c r="F251" s="1"/>
      <c r="G251" s="1"/>
      <c r="H251" s="1"/>
      <c r="I251" s="1"/>
    </row>
    <row r="252" spans="1:9">
      <c r="A252" s="112"/>
      <c r="B252" s="1"/>
      <c r="C252" s="1"/>
      <c r="D252" s="1"/>
      <c r="E252" s="1"/>
      <c r="F252" s="1"/>
      <c r="G252" s="1"/>
      <c r="H252" s="1"/>
      <c r="I252" s="1"/>
    </row>
    <row r="253" spans="1:9">
      <c r="A253" s="112"/>
      <c r="B253" s="1"/>
      <c r="C253" s="1"/>
      <c r="D253" s="1"/>
      <c r="E253" s="1"/>
      <c r="F253" s="1"/>
      <c r="G253" s="1"/>
      <c r="H253" s="1"/>
      <c r="I253" s="1"/>
    </row>
    <row r="254" spans="1:9">
      <c r="A254" s="112"/>
      <c r="B254" s="1"/>
      <c r="C254" s="1"/>
      <c r="D254" s="1"/>
      <c r="E254" s="1"/>
      <c r="F254" s="1"/>
      <c r="G254" s="1"/>
      <c r="H254" s="1"/>
      <c r="I254" s="1"/>
    </row>
    <row r="255" spans="1:9">
      <c r="A255" s="112"/>
      <c r="B255" s="1"/>
      <c r="C255" s="1"/>
      <c r="D255" s="1"/>
      <c r="E255" s="1"/>
      <c r="F255" s="1"/>
      <c r="G255" s="1"/>
      <c r="H255" s="1"/>
      <c r="I255" s="1"/>
    </row>
    <row r="256" spans="1:9">
      <c r="A256" s="112"/>
      <c r="B256" s="1"/>
      <c r="C256" s="1"/>
      <c r="D256" s="1"/>
      <c r="E256" s="1"/>
      <c r="F256" s="1"/>
      <c r="G256" s="1"/>
      <c r="H256" s="1"/>
      <c r="I256" s="1"/>
    </row>
    <row r="257" spans="1:9">
      <c r="A257" s="112"/>
      <c r="B257" s="1"/>
      <c r="C257" s="1"/>
      <c r="D257" s="1"/>
      <c r="E257" s="1"/>
      <c r="F257" s="1"/>
      <c r="G257" s="1"/>
      <c r="H257" s="1"/>
      <c r="I257" s="1"/>
    </row>
    <row r="258" spans="1:9">
      <c r="A258" s="112"/>
      <c r="B258" s="1"/>
      <c r="C258" s="1"/>
      <c r="D258" s="1"/>
      <c r="E258" s="1"/>
      <c r="F258" s="1"/>
      <c r="G258" s="1"/>
      <c r="H258" s="1"/>
      <c r="I258" s="1"/>
    </row>
    <row r="259" spans="1:9">
      <c r="A259" s="112"/>
      <c r="B259" s="1"/>
      <c r="C259" s="1"/>
      <c r="D259" s="1"/>
      <c r="E259" s="1"/>
      <c r="F259" s="1"/>
      <c r="G259" s="1"/>
      <c r="H259" s="1"/>
      <c r="I259" s="1"/>
    </row>
    <row r="260" spans="1:9">
      <c r="A260" s="112"/>
      <c r="B260" s="1"/>
      <c r="C260" s="1"/>
      <c r="D260" s="1"/>
      <c r="E260" s="1"/>
      <c r="F260" s="1"/>
      <c r="G260" s="1"/>
      <c r="H260" s="1"/>
      <c r="I260" s="1"/>
    </row>
    <row r="261" spans="1:9">
      <c r="A261" s="112"/>
      <c r="B261" s="1"/>
      <c r="C261" s="1"/>
      <c r="D261" s="1"/>
      <c r="E261" s="1"/>
      <c r="F261" s="1"/>
      <c r="G261" s="1"/>
      <c r="H261" s="1"/>
      <c r="I261" s="1"/>
    </row>
    <row r="262" spans="1:9">
      <c r="A262" s="112"/>
      <c r="B262" s="1"/>
      <c r="C262" s="1"/>
      <c r="D262" s="1"/>
      <c r="E262" s="1"/>
      <c r="F262" s="1"/>
      <c r="G262" s="1"/>
      <c r="H262" s="1"/>
      <c r="I262" s="1"/>
    </row>
    <row r="263" spans="1:9">
      <c r="A263" s="112"/>
      <c r="B263" s="1"/>
      <c r="C263" s="1"/>
      <c r="D263" s="1"/>
      <c r="E263" s="1"/>
      <c r="F263" s="1"/>
      <c r="G263" s="1"/>
      <c r="H263" s="1"/>
      <c r="I263" s="1"/>
    </row>
    <row r="264" spans="1:9">
      <c r="A264" s="112"/>
      <c r="B264" s="1"/>
      <c r="C264" s="1"/>
      <c r="D264" s="1"/>
      <c r="E264" s="1"/>
      <c r="F264" s="1"/>
      <c r="G264" s="1"/>
      <c r="H264" s="1"/>
      <c r="I264" s="1"/>
    </row>
    <row r="265" spans="1:9">
      <c r="A265" s="112"/>
      <c r="B265" s="1"/>
      <c r="C265" s="1"/>
      <c r="D265" s="1"/>
      <c r="E265" s="1"/>
      <c r="F265" s="1"/>
      <c r="G265" s="1"/>
      <c r="H265" s="1"/>
      <c r="I265" s="1"/>
    </row>
    <row r="266" spans="1:9">
      <c r="A266" s="112"/>
      <c r="B266" s="1"/>
      <c r="C266" s="1"/>
      <c r="D266" s="1"/>
      <c r="E266" s="1"/>
      <c r="F266" s="1"/>
      <c r="G266" s="1"/>
      <c r="H266" s="1"/>
      <c r="I266" s="1"/>
    </row>
    <row r="267" spans="1:9">
      <c r="A267" s="112"/>
      <c r="B267" s="1"/>
      <c r="C267" s="1"/>
      <c r="D267" s="1"/>
      <c r="E267" s="1"/>
      <c r="F267" s="1"/>
      <c r="G267" s="1"/>
      <c r="H267" s="1"/>
      <c r="I267" s="1"/>
    </row>
    <row r="268" spans="1:9">
      <c r="A268" s="112"/>
      <c r="B268" s="1"/>
      <c r="C268" s="1"/>
      <c r="D268" s="1"/>
      <c r="E268" s="1"/>
      <c r="F268" s="1"/>
      <c r="G268" s="1"/>
      <c r="H268" s="1"/>
      <c r="I268" s="1"/>
    </row>
    <row r="269" spans="1:9">
      <c r="A269" s="112"/>
      <c r="B269" s="1"/>
      <c r="C269" s="1"/>
      <c r="D269" s="1"/>
      <c r="E269" s="1"/>
      <c r="F269" s="1"/>
      <c r="G269" s="1"/>
      <c r="H269" s="1"/>
      <c r="I269" s="1"/>
    </row>
    <row r="270" spans="1:9">
      <c r="A270" s="112"/>
      <c r="B270" s="1"/>
      <c r="C270" s="1"/>
      <c r="D270" s="1"/>
      <c r="E270" s="1"/>
      <c r="F270" s="1"/>
      <c r="G270" s="1"/>
      <c r="H270" s="1"/>
      <c r="I270" s="1"/>
    </row>
    <row r="271" spans="1:9">
      <c r="A271" s="112"/>
      <c r="B271" s="1"/>
      <c r="C271" s="1"/>
      <c r="D271" s="1"/>
      <c r="E271" s="1"/>
      <c r="F271" s="1"/>
      <c r="G271" s="1"/>
      <c r="H271" s="1"/>
      <c r="I271" s="1"/>
    </row>
    <row r="272" spans="1:9">
      <c r="A272" s="112"/>
      <c r="B272" s="1"/>
      <c r="C272" s="1"/>
      <c r="D272" s="1"/>
      <c r="E272" s="1"/>
      <c r="F272" s="1"/>
      <c r="G272" s="1"/>
      <c r="H272" s="1"/>
      <c r="I272" s="1"/>
    </row>
    <row r="273" spans="1:9">
      <c r="A273" s="112"/>
      <c r="B273" s="1"/>
      <c r="C273" s="1"/>
      <c r="D273" s="1"/>
      <c r="E273" s="1"/>
      <c r="F273" s="1"/>
      <c r="G273" s="1"/>
      <c r="H273" s="1"/>
      <c r="I273" s="1"/>
    </row>
    <row r="274" spans="1:9">
      <c r="A274" s="112"/>
      <c r="B274" s="1"/>
      <c r="C274" s="1"/>
      <c r="D274" s="1"/>
      <c r="E274" s="1"/>
      <c r="F274" s="1"/>
      <c r="G274" s="1"/>
      <c r="H274" s="1"/>
      <c r="I274" s="1"/>
    </row>
    <row r="275" spans="1:9">
      <c r="A275" s="112"/>
      <c r="B275" s="1"/>
      <c r="C275" s="1"/>
      <c r="D275" s="1"/>
      <c r="E275" s="1"/>
      <c r="F275" s="1"/>
      <c r="G275" s="1"/>
      <c r="H275" s="1"/>
      <c r="I275" s="1"/>
    </row>
    <row r="276" spans="1:9">
      <c r="A276" s="112"/>
      <c r="B276" s="1"/>
      <c r="C276" s="1"/>
      <c r="D276" s="1"/>
      <c r="E276" s="1"/>
      <c r="F276" s="1"/>
      <c r="G276" s="1"/>
      <c r="H276" s="1"/>
      <c r="I276" s="1"/>
    </row>
    <row r="277" spans="1:9">
      <c r="A277" s="112"/>
      <c r="B277" s="1"/>
      <c r="C277" s="1"/>
      <c r="D277" s="1"/>
      <c r="E277" s="1"/>
      <c r="F277" s="1"/>
      <c r="G277" s="1"/>
      <c r="H277" s="1"/>
      <c r="I277" s="1"/>
    </row>
    <row r="278" spans="1:9">
      <c r="A278" s="112"/>
      <c r="B278" s="1"/>
      <c r="C278" s="1"/>
      <c r="D278" s="1"/>
      <c r="E278" s="1"/>
      <c r="F278" s="1"/>
      <c r="G278" s="1"/>
      <c r="H278" s="1"/>
      <c r="I278" s="1"/>
    </row>
    <row r="279" spans="1:9">
      <c r="A279" s="112"/>
      <c r="B279" s="1"/>
      <c r="C279" s="1"/>
      <c r="D279" s="1"/>
      <c r="E279" s="1"/>
      <c r="F279" s="1"/>
      <c r="G279" s="1"/>
      <c r="H279" s="1"/>
      <c r="I279" s="1"/>
    </row>
    <row r="280" spans="1:9">
      <c r="A280" s="112"/>
      <c r="B280" s="1"/>
      <c r="C280" s="1"/>
      <c r="D280" s="1"/>
      <c r="E280" s="1"/>
      <c r="F280" s="1"/>
      <c r="G280" s="1"/>
      <c r="H280" s="1"/>
      <c r="I280" s="1"/>
    </row>
    <row r="281" spans="1:9">
      <c r="A281" s="112"/>
      <c r="B281" s="1"/>
      <c r="C281" s="1"/>
      <c r="D281" s="1"/>
      <c r="E281" s="1"/>
      <c r="F281" s="1"/>
      <c r="G281" s="1"/>
      <c r="H281" s="1"/>
      <c r="I281" s="1"/>
    </row>
    <row r="282" spans="1:9">
      <c r="A282" s="112"/>
      <c r="B282" s="1"/>
      <c r="C282" s="1"/>
      <c r="D282" s="1"/>
      <c r="E282" s="1"/>
      <c r="F282" s="1"/>
      <c r="G282" s="1"/>
      <c r="H282" s="1"/>
      <c r="I282" s="1"/>
    </row>
    <row r="283" spans="1:9">
      <c r="A283" s="112"/>
      <c r="B283" s="1"/>
      <c r="C283" s="1"/>
      <c r="D283" s="1"/>
      <c r="E283" s="1"/>
      <c r="F283" s="1"/>
      <c r="G283" s="1"/>
      <c r="H283" s="1"/>
      <c r="I283" s="1"/>
    </row>
    <row r="284" spans="1:9">
      <c r="A284" s="112"/>
      <c r="B284" s="1"/>
      <c r="C284" s="1"/>
      <c r="D284" s="1"/>
      <c r="E284" s="1"/>
      <c r="F284" s="1"/>
      <c r="G284" s="1"/>
      <c r="H284" s="1"/>
      <c r="I284" s="1"/>
    </row>
    <row r="285" spans="1:9">
      <c r="A285" s="112"/>
      <c r="B285" s="1"/>
      <c r="C285" s="1"/>
      <c r="D285" s="1"/>
      <c r="E285" s="1"/>
      <c r="F285" s="1"/>
      <c r="G285" s="1"/>
      <c r="H285" s="1"/>
      <c r="I285" s="1"/>
    </row>
    <row r="286" spans="1:9">
      <c r="A286" s="112"/>
      <c r="B286" s="1"/>
      <c r="C286" s="1"/>
      <c r="D286" s="1"/>
      <c r="E286" s="1"/>
      <c r="F286" s="1"/>
      <c r="G286" s="1"/>
      <c r="H286" s="1"/>
      <c r="I286" s="1"/>
    </row>
    <row r="287" spans="1:9">
      <c r="A287" s="112"/>
      <c r="B287" s="1"/>
      <c r="C287" s="1"/>
      <c r="D287" s="1"/>
      <c r="E287" s="1"/>
      <c r="F287" s="1"/>
      <c r="G287" s="1"/>
      <c r="H287" s="1"/>
      <c r="I287" s="1"/>
    </row>
    <row r="288" spans="1:9">
      <c r="A288" s="112"/>
      <c r="B288" s="1"/>
      <c r="C288" s="1"/>
      <c r="D288" s="1"/>
      <c r="E288" s="1"/>
      <c r="F288" s="1"/>
      <c r="G288" s="1"/>
      <c r="H288" s="1"/>
      <c r="I288" s="1"/>
    </row>
    <row r="289" spans="1:9">
      <c r="A289" s="112"/>
      <c r="B289" s="1"/>
      <c r="C289" s="1"/>
      <c r="D289" s="1"/>
      <c r="E289" s="1"/>
      <c r="F289" s="1"/>
      <c r="G289" s="1"/>
      <c r="H289" s="1"/>
      <c r="I289" s="1"/>
    </row>
    <row r="290" spans="1:9">
      <c r="A290" s="112"/>
      <c r="B290" s="1"/>
      <c r="C290" s="1"/>
      <c r="D290" s="1"/>
      <c r="E290" s="1"/>
      <c r="F290" s="1"/>
      <c r="G290" s="1"/>
      <c r="H290" s="1"/>
      <c r="I290" s="1"/>
    </row>
    <row r="291" spans="1:9">
      <c r="A291" s="112"/>
      <c r="B291" s="1"/>
      <c r="C291" s="1"/>
      <c r="D291" s="1"/>
      <c r="E291" s="1"/>
      <c r="F291" s="1"/>
      <c r="G291" s="1"/>
      <c r="H291" s="1"/>
      <c r="I291" s="1"/>
    </row>
    <row r="292" spans="1:9">
      <c r="A292" s="112"/>
      <c r="B292" s="1"/>
      <c r="C292" s="1"/>
      <c r="D292" s="1"/>
      <c r="E292" s="1"/>
      <c r="F292" s="1"/>
      <c r="G292" s="1"/>
      <c r="H292" s="1"/>
      <c r="I292" s="1"/>
    </row>
    <row r="293" spans="1:9">
      <c r="A293" s="112"/>
      <c r="B293" s="1"/>
      <c r="C293" s="1"/>
      <c r="D293" s="1"/>
      <c r="E293" s="1"/>
      <c r="F293" s="1"/>
      <c r="G293" s="1"/>
      <c r="H293" s="1"/>
      <c r="I293" s="1"/>
    </row>
    <row r="294" spans="1:9">
      <c r="A294" s="112"/>
      <c r="B294" s="1"/>
      <c r="C294" s="1"/>
      <c r="D294" s="1"/>
      <c r="E294" s="1"/>
      <c r="F294" s="1"/>
      <c r="G294" s="1"/>
      <c r="H294" s="1"/>
      <c r="I294" s="1"/>
    </row>
    <row r="295" spans="1:9">
      <c r="A295" s="112"/>
      <c r="B295" s="1"/>
      <c r="C295" s="1"/>
      <c r="D295" s="1"/>
      <c r="E295" s="1"/>
      <c r="F295" s="1"/>
      <c r="G295" s="1"/>
      <c r="H295" s="1"/>
      <c r="I295" s="1"/>
    </row>
    <row r="296" spans="1:9">
      <c r="A296" s="112"/>
      <c r="B296" s="1"/>
      <c r="C296" s="1"/>
      <c r="D296" s="1"/>
      <c r="E296" s="1"/>
      <c r="F296" s="1"/>
      <c r="G296" s="1"/>
      <c r="H296" s="1"/>
      <c r="I296" s="1"/>
    </row>
    <row r="297" spans="1:9">
      <c r="A297" s="112"/>
      <c r="B297" s="1"/>
      <c r="C297" s="1"/>
      <c r="D297" s="1"/>
      <c r="E297" s="1"/>
      <c r="F297" s="1"/>
      <c r="G297" s="1"/>
      <c r="H297" s="1"/>
      <c r="I297" s="1"/>
    </row>
    <row r="298" spans="1:9">
      <c r="A298" s="112"/>
      <c r="B298" s="1"/>
      <c r="C298" s="1"/>
      <c r="D298" s="1"/>
      <c r="E298" s="1"/>
      <c r="F298" s="1"/>
      <c r="G298" s="1"/>
      <c r="H298" s="1"/>
      <c r="I298" s="1"/>
    </row>
    <row r="299" spans="1:9">
      <c r="A299" s="112"/>
      <c r="B299" s="1"/>
      <c r="C299" s="1"/>
      <c r="D299" s="1"/>
      <c r="E299" s="1"/>
      <c r="F299" s="1"/>
      <c r="G299" s="1"/>
      <c r="H299" s="1"/>
      <c r="I299" s="1"/>
    </row>
    <row r="300" spans="1:9">
      <c r="A300" s="112"/>
      <c r="B300" s="1"/>
      <c r="C300" s="1"/>
      <c r="D300" s="1"/>
      <c r="E300" s="1"/>
      <c r="F300" s="1"/>
      <c r="G300" s="1"/>
      <c r="H300" s="1"/>
      <c r="I300" s="1"/>
    </row>
    <row r="301" spans="1:9">
      <c r="A301" s="112"/>
      <c r="B301" s="1"/>
      <c r="C301" s="1"/>
      <c r="D301" s="1"/>
      <c r="E301" s="1"/>
      <c r="F301" s="1"/>
      <c r="G301" s="1"/>
      <c r="H301" s="1"/>
      <c r="I301" s="1"/>
    </row>
    <row r="302" spans="1:9">
      <c r="A302" s="112"/>
      <c r="B302" s="1"/>
      <c r="C302" s="1"/>
      <c r="D302" s="1"/>
      <c r="E302" s="1"/>
      <c r="F302" s="1"/>
      <c r="G302" s="1"/>
      <c r="H302" s="1"/>
      <c r="I302" s="1"/>
    </row>
    <row r="303" spans="1:9">
      <c r="A303" s="112"/>
      <c r="B303" s="1"/>
      <c r="C303" s="1"/>
      <c r="D303" s="1"/>
      <c r="E303" s="1"/>
      <c r="F303" s="1"/>
      <c r="G303" s="1"/>
      <c r="H303" s="1"/>
      <c r="I303" s="1"/>
    </row>
    <row r="304" spans="1:9">
      <c r="A304" s="112"/>
      <c r="B304" s="1"/>
      <c r="C304" s="1"/>
      <c r="D304" s="1"/>
      <c r="E304" s="1"/>
      <c r="F304" s="1"/>
      <c r="G304" s="1"/>
      <c r="H304" s="1"/>
      <c r="I304" s="1"/>
    </row>
    <row r="305" spans="1:9">
      <c r="A305" s="112"/>
      <c r="B305" s="1"/>
      <c r="C305" s="1"/>
      <c r="D305" s="1"/>
      <c r="E305" s="1"/>
      <c r="F305" s="1"/>
      <c r="G305" s="1"/>
      <c r="H305" s="1"/>
      <c r="I305" s="1"/>
    </row>
    <row r="306" spans="1:9">
      <c r="A306" s="112"/>
      <c r="B306" s="1"/>
      <c r="C306" s="1"/>
      <c r="D306" s="1"/>
      <c r="E306" s="1"/>
      <c r="F306" s="1"/>
      <c r="G306" s="1"/>
      <c r="H306" s="1"/>
      <c r="I306" s="1"/>
    </row>
    <row r="307" spans="1:9">
      <c r="A307" s="112"/>
      <c r="B307" s="1"/>
      <c r="C307" s="1"/>
      <c r="D307" s="1"/>
      <c r="E307" s="1"/>
      <c r="F307" s="1"/>
      <c r="G307" s="1"/>
      <c r="H307" s="1"/>
      <c r="I307" s="1"/>
    </row>
    <row r="308" spans="1:9">
      <c r="A308" s="112"/>
      <c r="B308" s="1"/>
      <c r="C308" s="1"/>
      <c r="D308" s="1"/>
      <c r="E308" s="1"/>
      <c r="F308" s="1"/>
      <c r="G308" s="1"/>
      <c r="H308" s="1"/>
      <c r="I308" s="1"/>
    </row>
    <row r="309" spans="1:9">
      <c r="A309" s="112"/>
      <c r="B309" s="1"/>
      <c r="C309" s="1"/>
      <c r="D309" s="1"/>
      <c r="E309" s="1"/>
      <c r="F309" s="1"/>
      <c r="G309" s="1"/>
      <c r="H309" s="1"/>
      <c r="I309" s="1"/>
    </row>
    <row r="310" spans="1:9">
      <c r="A310" s="112"/>
      <c r="B310" s="1"/>
      <c r="C310" s="1"/>
      <c r="D310" s="1"/>
      <c r="E310" s="1"/>
      <c r="F310" s="1"/>
      <c r="G310" s="1"/>
      <c r="H310" s="1"/>
      <c r="I310" s="1"/>
    </row>
    <row r="311" spans="1:9">
      <c r="A311" s="112"/>
      <c r="B311" s="1"/>
      <c r="C311" s="1"/>
      <c r="D311" s="1"/>
      <c r="E311" s="1"/>
      <c r="F311" s="1"/>
      <c r="G311" s="1"/>
      <c r="H311" s="1"/>
      <c r="I311" s="1"/>
    </row>
    <row r="312" spans="1:9">
      <c r="A312" s="112"/>
      <c r="B312" s="1"/>
      <c r="C312" s="1"/>
      <c r="D312" s="1"/>
      <c r="E312" s="1"/>
      <c r="F312" s="1"/>
      <c r="G312" s="1"/>
      <c r="H312" s="1"/>
      <c r="I312" s="1"/>
    </row>
    <row r="313" spans="1:9">
      <c r="A313" s="112"/>
      <c r="B313" s="1"/>
      <c r="C313" s="1"/>
      <c r="D313" s="1"/>
      <c r="E313" s="1"/>
      <c r="F313" s="1"/>
      <c r="G313" s="1"/>
      <c r="H313" s="1"/>
      <c r="I313" s="1"/>
    </row>
    <row r="314" spans="1:9">
      <c r="A314" s="112"/>
      <c r="B314" s="1"/>
      <c r="C314" s="1"/>
      <c r="D314" s="1"/>
      <c r="E314" s="1"/>
      <c r="F314" s="1"/>
      <c r="G314" s="1"/>
      <c r="H314" s="1"/>
      <c r="I314" s="1"/>
    </row>
    <row r="315" spans="1:9">
      <c r="A315" s="112"/>
      <c r="B315" s="1"/>
      <c r="C315" s="1"/>
      <c r="D315" s="1"/>
      <c r="E315" s="1"/>
      <c r="F315" s="1"/>
      <c r="G315" s="1"/>
      <c r="H315" s="1"/>
      <c r="I315" s="1"/>
    </row>
    <row r="316" spans="1:9">
      <c r="A316" s="112"/>
      <c r="B316" s="1"/>
      <c r="C316" s="1"/>
      <c r="D316" s="1"/>
      <c r="E316" s="1"/>
      <c r="F316" s="1"/>
      <c r="G316" s="1"/>
      <c r="H316" s="1"/>
      <c r="I316" s="1"/>
    </row>
    <row r="317" spans="1:9">
      <c r="A317" s="112"/>
      <c r="B317" s="1"/>
      <c r="C317" s="1"/>
      <c r="D317" s="1"/>
      <c r="E317" s="1"/>
      <c r="F317" s="1"/>
      <c r="G317" s="1"/>
      <c r="H317" s="1"/>
      <c r="I317" s="1"/>
    </row>
    <row r="318" spans="1:9">
      <c r="A318" s="112"/>
      <c r="B318" s="1"/>
      <c r="C318" s="1"/>
      <c r="D318" s="1"/>
      <c r="E318" s="1"/>
      <c r="F318" s="1"/>
      <c r="G318" s="1"/>
      <c r="H318" s="1"/>
      <c r="I318" s="1"/>
    </row>
    <row r="319" spans="1:9">
      <c r="A319" s="112"/>
      <c r="B319" s="1"/>
      <c r="C319" s="1"/>
      <c r="D319" s="1"/>
      <c r="E319" s="1"/>
      <c r="F319" s="1"/>
      <c r="G319" s="1"/>
      <c r="H319" s="1"/>
      <c r="I319" s="1"/>
    </row>
    <row r="320" spans="1:9">
      <c r="A320" s="112"/>
      <c r="B320" s="1"/>
      <c r="C320" s="1"/>
      <c r="D320" s="1"/>
      <c r="E320" s="1"/>
      <c r="F320" s="1"/>
      <c r="G320" s="1"/>
      <c r="H320" s="1"/>
      <c r="I320" s="1"/>
    </row>
    <row r="321" spans="1:9">
      <c r="A321" s="112"/>
      <c r="B321" s="1"/>
      <c r="C321" s="1"/>
      <c r="D321" s="1"/>
      <c r="E321" s="1"/>
      <c r="F321" s="1"/>
      <c r="G321" s="1"/>
      <c r="H321" s="1"/>
      <c r="I321" s="1"/>
    </row>
    <row r="322" spans="1:9">
      <c r="A322" s="112"/>
      <c r="B322" s="1"/>
      <c r="C322" s="1"/>
      <c r="D322" s="1"/>
      <c r="E322" s="1"/>
      <c r="F322" s="1"/>
      <c r="G322" s="1"/>
      <c r="H322" s="1"/>
      <c r="I322" s="1"/>
    </row>
    <row r="323" spans="1:9">
      <c r="A323" s="112"/>
      <c r="B323" s="1"/>
      <c r="C323" s="1"/>
      <c r="D323" s="1"/>
      <c r="E323" s="1"/>
      <c r="F323" s="1"/>
      <c r="G323" s="1"/>
      <c r="H323" s="1"/>
      <c r="I323" s="1"/>
    </row>
    <row r="324" spans="1:9">
      <c r="A324" s="112"/>
      <c r="B324" s="1"/>
      <c r="C324" s="1"/>
      <c r="D324" s="1"/>
      <c r="E324" s="1"/>
      <c r="F324" s="1"/>
      <c r="G324" s="1"/>
      <c r="H324" s="1"/>
      <c r="I324" s="1"/>
    </row>
    <row r="325" spans="1:9">
      <c r="A325" s="112"/>
      <c r="B325" s="1"/>
      <c r="C325" s="1"/>
      <c r="D325" s="1"/>
      <c r="E325" s="1"/>
      <c r="F325" s="1"/>
      <c r="G325" s="1"/>
      <c r="H325" s="1"/>
      <c r="I325" s="1"/>
    </row>
    <row r="326" spans="1:9">
      <c r="A326" s="112"/>
      <c r="B326" s="1"/>
      <c r="C326" s="1"/>
      <c r="D326" s="1"/>
      <c r="E326" s="1"/>
      <c r="F326" s="1"/>
      <c r="G326" s="1"/>
      <c r="H326" s="1"/>
      <c r="I326" s="1"/>
    </row>
    <row r="327" spans="1:9">
      <c r="A327" s="112"/>
      <c r="B327" s="1"/>
      <c r="C327" s="1"/>
      <c r="D327" s="1"/>
      <c r="E327" s="1"/>
      <c r="F327" s="1"/>
      <c r="G327" s="1"/>
      <c r="H327" s="1"/>
      <c r="I327" s="1"/>
    </row>
    <row r="328" spans="1:9">
      <c r="A328" s="112"/>
      <c r="B328" s="1"/>
      <c r="C328" s="1"/>
      <c r="D328" s="1"/>
      <c r="E328" s="1"/>
      <c r="F328" s="1"/>
      <c r="G328" s="1"/>
      <c r="H328" s="1"/>
      <c r="I328" s="1"/>
    </row>
    <row r="329" spans="1:9">
      <c r="A329" s="112"/>
      <c r="B329" s="1"/>
      <c r="C329" s="1"/>
      <c r="D329" s="1"/>
      <c r="E329" s="1"/>
      <c r="F329" s="1"/>
      <c r="G329" s="1"/>
      <c r="H329" s="1"/>
      <c r="I329" s="1"/>
    </row>
    <row r="330" spans="1:9">
      <c r="A330" s="112"/>
      <c r="B330" s="1"/>
      <c r="C330" s="1"/>
      <c r="D330" s="1"/>
      <c r="E330" s="1"/>
      <c r="F330" s="1"/>
      <c r="G330" s="1"/>
      <c r="H330" s="1"/>
      <c r="I330" s="1"/>
    </row>
    <row r="331" spans="1:9">
      <c r="A331" s="112"/>
      <c r="B331" s="1"/>
      <c r="C331" s="1"/>
      <c r="D331" s="1"/>
      <c r="E331" s="1"/>
      <c r="F331" s="1"/>
      <c r="G331" s="1"/>
      <c r="H331" s="1"/>
      <c r="I331" s="1"/>
    </row>
    <row r="332" spans="1:9">
      <c r="A332" s="112"/>
      <c r="B332" s="1"/>
      <c r="C332" s="1"/>
      <c r="D332" s="1"/>
      <c r="E332" s="1"/>
      <c r="F332" s="1"/>
      <c r="G332" s="1"/>
      <c r="H332" s="1"/>
      <c r="I332" s="1"/>
    </row>
    <row r="333" spans="1:9">
      <c r="A333" s="112"/>
      <c r="B333" s="1"/>
      <c r="C333" s="1"/>
      <c r="D333" s="1"/>
      <c r="E333" s="1"/>
      <c r="F333" s="1"/>
      <c r="G333" s="1"/>
      <c r="H333" s="1"/>
      <c r="I333" s="1"/>
    </row>
    <row r="334" spans="1:9">
      <c r="A334" s="112"/>
      <c r="B334" s="1"/>
      <c r="C334" s="1"/>
      <c r="D334" s="1"/>
      <c r="E334" s="1"/>
      <c r="F334" s="1"/>
      <c r="G334" s="1"/>
      <c r="H334" s="1"/>
      <c r="I334" s="1"/>
    </row>
    <row r="335" spans="1:9">
      <c r="A335" s="112"/>
      <c r="B335" s="1"/>
      <c r="C335" s="1"/>
      <c r="D335" s="1"/>
      <c r="E335" s="1"/>
      <c r="F335" s="1"/>
      <c r="G335" s="1"/>
      <c r="H335" s="1"/>
      <c r="I335" s="1"/>
    </row>
    <row r="336" spans="1:9">
      <c r="A336" s="112"/>
      <c r="B336" s="1"/>
      <c r="C336" s="1"/>
      <c r="D336" s="1"/>
      <c r="E336" s="1"/>
      <c r="F336" s="1"/>
      <c r="G336" s="1"/>
      <c r="H336" s="1"/>
      <c r="I336" s="1"/>
    </row>
    <row r="337" spans="1:9">
      <c r="A337" s="112"/>
      <c r="B337" s="1"/>
      <c r="C337" s="1"/>
      <c r="D337" s="1"/>
      <c r="E337" s="1"/>
      <c r="F337" s="1"/>
      <c r="G337" s="1"/>
      <c r="H337" s="1"/>
      <c r="I337" s="1"/>
    </row>
    <row r="338" spans="1:9">
      <c r="A338" s="112"/>
      <c r="B338" s="1"/>
      <c r="C338" s="1"/>
      <c r="D338" s="1"/>
      <c r="E338" s="1"/>
      <c r="F338" s="1"/>
      <c r="G338" s="1"/>
      <c r="H338" s="1"/>
      <c r="I338" s="1"/>
    </row>
    <row r="339" spans="1:9">
      <c r="A339" s="112"/>
      <c r="B339" s="1"/>
      <c r="C339" s="1"/>
      <c r="D339" s="1"/>
      <c r="E339" s="1"/>
      <c r="F339" s="1"/>
      <c r="G339" s="1"/>
      <c r="H339" s="1"/>
      <c r="I339" s="1"/>
    </row>
    <row r="340" spans="1:9">
      <c r="A340" s="112"/>
      <c r="B340" s="1"/>
      <c r="C340" s="1"/>
      <c r="D340" s="1"/>
      <c r="E340" s="1"/>
      <c r="F340" s="1"/>
      <c r="G340" s="1"/>
      <c r="H340" s="1"/>
      <c r="I340" s="1"/>
    </row>
    <row r="341" spans="1:9">
      <c r="A341" s="112"/>
      <c r="B341" s="1"/>
      <c r="C341" s="1"/>
      <c r="D341" s="1"/>
      <c r="E341" s="1"/>
      <c r="F341" s="1"/>
      <c r="G341" s="1"/>
      <c r="H341" s="1"/>
      <c r="I341" s="1"/>
    </row>
    <row r="342" spans="1:9">
      <c r="A342" s="112"/>
      <c r="B342" s="1"/>
      <c r="C342" s="1"/>
      <c r="D342" s="1"/>
      <c r="E342" s="1"/>
      <c r="F342" s="1"/>
      <c r="G342" s="1"/>
      <c r="H342" s="1"/>
      <c r="I342" s="1"/>
    </row>
    <row r="343" spans="1:9">
      <c r="A343" s="112"/>
      <c r="B343" s="1"/>
      <c r="C343" s="1"/>
      <c r="D343" s="1"/>
      <c r="E343" s="1"/>
      <c r="F343" s="1"/>
      <c r="G343" s="1"/>
      <c r="H343" s="1"/>
      <c r="I343" s="1"/>
    </row>
    <row r="344" spans="1:9">
      <c r="A344" s="112"/>
      <c r="B344" s="1"/>
      <c r="C344" s="1"/>
      <c r="D344" s="1"/>
      <c r="E344" s="1"/>
      <c r="F344" s="1"/>
      <c r="G344" s="1"/>
      <c r="H344" s="1"/>
      <c r="I344" s="1"/>
    </row>
    <row r="345" spans="1:9">
      <c r="A345" s="112"/>
      <c r="B345" s="1"/>
      <c r="C345" s="1"/>
      <c r="D345" s="1"/>
      <c r="E345" s="1"/>
      <c r="F345" s="1"/>
      <c r="G345" s="1"/>
      <c r="H345" s="1"/>
      <c r="I345" s="1"/>
    </row>
    <row r="346" spans="1:9">
      <c r="A346" s="112"/>
      <c r="B346" s="1"/>
      <c r="C346" s="1"/>
      <c r="D346" s="1"/>
      <c r="E346" s="1"/>
      <c r="F346" s="1"/>
      <c r="G346" s="1"/>
      <c r="H346" s="1"/>
      <c r="I346" s="1"/>
    </row>
    <row r="347" spans="1:9">
      <c r="A347" s="112"/>
      <c r="B347" s="1"/>
      <c r="C347" s="1"/>
      <c r="D347" s="1"/>
      <c r="E347" s="1"/>
      <c r="F347" s="1"/>
      <c r="G347" s="1"/>
      <c r="H347" s="1"/>
      <c r="I347" s="1"/>
    </row>
    <row r="348" spans="1:9">
      <c r="A348" s="112"/>
      <c r="B348" s="1"/>
      <c r="C348" s="1"/>
      <c r="D348" s="1"/>
      <c r="E348" s="1"/>
      <c r="F348" s="1"/>
      <c r="G348" s="1"/>
      <c r="H348" s="1"/>
      <c r="I348" s="1"/>
    </row>
    <row r="349" spans="1:9">
      <c r="A349" s="112"/>
      <c r="B349" s="1"/>
      <c r="C349" s="1"/>
      <c r="D349" s="1"/>
      <c r="E349" s="1"/>
      <c r="F349" s="1"/>
      <c r="G349" s="1"/>
      <c r="H349" s="1"/>
      <c r="I349" s="1"/>
    </row>
    <row r="350" spans="1:9">
      <c r="A350" s="112"/>
      <c r="B350" s="1"/>
      <c r="C350" s="1"/>
      <c r="D350" s="1"/>
      <c r="E350" s="1"/>
      <c r="F350" s="1"/>
      <c r="G350" s="1"/>
      <c r="H350" s="1"/>
      <c r="I350" s="1"/>
    </row>
    <row r="351" spans="1:9">
      <c r="A351" s="112"/>
      <c r="B351" s="1"/>
      <c r="C351" s="1"/>
      <c r="D351" s="1"/>
      <c r="E351" s="1"/>
      <c r="F351" s="1"/>
      <c r="G351" s="1"/>
      <c r="H351" s="1"/>
      <c r="I351" s="1"/>
    </row>
    <row r="352" spans="1:9">
      <c r="A352" s="112"/>
      <c r="B352" s="1"/>
      <c r="C352" s="1"/>
      <c r="D352" s="1"/>
      <c r="E352" s="1"/>
      <c r="F352" s="1"/>
      <c r="G352" s="1"/>
      <c r="H352" s="1"/>
      <c r="I352" s="1"/>
    </row>
    <row r="353" spans="1:9">
      <c r="A353" s="112"/>
      <c r="B353" s="1"/>
      <c r="C353" s="1"/>
      <c r="D353" s="1"/>
      <c r="E353" s="1"/>
      <c r="F353" s="1"/>
      <c r="G353" s="1"/>
      <c r="H353" s="1"/>
      <c r="I353" s="1"/>
    </row>
    <row r="354" spans="1:9">
      <c r="A354" s="112"/>
      <c r="B354" s="1"/>
      <c r="C354" s="1"/>
      <c r="D354" s="1"/>
      <c r="E354" s="1"/>
      <c r="F354" s="1"/>
      <c r="G354" s="1"/>
      <c r="H354" s="1"/>
      <c r="I354" s="1"/>
    </row>
    <row r="355" spans="1:9">
      <c r="A355" s="112"/>
      <c r="B355" s="1"/>
      <c r="C355" s="1"/>
      <c r="D355" s="1"/>
      <c r="E355" s="1"/>
      <c r="F355" s="1"/>
      <c r="G355" s="1"/>
      <c r="H355" s="1"/>
      <c r="I355" s="1"/>
    </row>
    <row r="356" spans="1:9">
      <c r="A356" s="112"/>
      <c r="B356" s="1"/>
      <c r="C356" s="1"/>
      <c r="D356" s="1"/>
      <c r="E356" s="1"/>
      <c r="F356" s="1"/>
      <c r="G356" s="1"/>
      <c r="H356" s="1"/>
      <c r="I356" s="1"/>
    </row>
    <row r="357" spans="1:9">
      <c r="A357" s="112"/>
      <c r="B357" s="1"/>
      <c r="C357" s="1"/>
      <c r="D357" s="1"/>
      <c r="E357" s="1"/>
      <c r="F357" s="1"/>
      <c r="G357" s="1"/>
      <c r="H357" s="1"/>
      <c r="I357" s="1"/>
    </row>
    <row r="358" spans="1:9">
      <c r="A358" s="112"/>
      <c r="B358" s="1"/>
      <c r="C358" s="1"/>
      <c r="D358" s="1"/>
      <c r="E358" s="1"/>
      <c r="F358" s="1"/>
      <c r="G358" s="1"/>
      <c r="H358" s="1"/>
      <c r="I358" s="1"/>
    </row>
    <row r="359" spans="1:9">
      <c r="A359" s="112"/>
      <c r="B359" s="1"/>
      <c r="C359" s="1"/>
      <c r="D359" s="1"/>
      <c r="E359" s="1"/>
      <c r="F359" s="1"/>
      <c r="G359" s="1"/>
      <c r="H359" s="1"/>
      <c r="I359" s="1"/>
    </row>
    <row r="360" spans="1:9">
      <c r="A360" s="112"/>
      <c r="B360" s="1"/>
      <c r="C360" s="1"/>
      <c r="D360" s="1"/>
      <c r="E360" s="1"/>
      <c r="F360" s="1"/>
      <c r="G360" s="1"/>
      <c r="H360" s="1"/>
      <c r="I360" s="1"/>
    </row>
    <row r="361" spans="1:9">
      <c r="A361" s="112"/>
      <c r="B361" s="1"/>
      <c r="C361" s="1"/>
      <c r="D361" s="1"/>
      <c r="E361" s="1"/>
      <c r="F361" s="1"/>
      <c r="G361" s="1"/>
      <c r="H361" s="1"/>
      <c r="I361" s="1"/>
    </row>
    <row r="362" spans="1:9">
      <c r="A362" s="112"/>
      <c r="B362" s="1"/>
      <c r="C362" s="1"/>
      <c r="D362" s="1"/>
      <c r="E362" s="1"/>
      <c r="F362" s="1"/>
      <c r="G362" s="1"/>
      <c r="H362" s="1"/>
      <c r="I362" s="1"/>
    </row>
    <row r="363" spans="1:9">
      <c r="A363" s="112"/>
      <c r="B363" s="1"/>
      <c r="C363" s="1"/>
      <c r="D363" s="1"/>
      <c r="E363" s="1"/>
      <c r="F363" s="1"/>
      <c r="G363" s="1"/>
      <c r="H363" s="1"/>
      <c r="I363" s="1"/>
    </row>
    <row r="364" spans="1:9">
      <c r="A364" s="112"/>
      <c r="B364" s="1"/>
      <c r="C364" s="1"/>
      <c r="D364" s="1"/>
      <c r="E364" s="1"/>
      <c r="F364" s="1"/>
      <c r="G364" s="1"/>
      <c r="H364" s="1"/>
      <c r="I364" s="1"/>
    </row>
    <row r="365" spans="1:9">
      <c r="A365" s="112"/>
      <c r="B365" s="1"/>
      <c r="C365" s="1"/>
      <c r="D365" s="1"/>
      <c r="E365" s="1"/>
      <c r="F365" s="1"/>
      <c r="G365" s="1"/>
      <c r="H365" s="1"/>
      <c r="I365" s="1"/>
    </row>
    <row r="366" spans="1:9">
      <c r="A366" s="112"/>
      <c r="B366" s="1"/>
      <c r="C366" s="1"/>
      <c r="D366" s="1"/>
      <c r="E366" s="1"/>
      <c r="F366" s="1"/>
      <c r="G366" s="1"/>
      <c r="H366" s="1"/>
      <c r="I366" s="1"/>
    </row>
    <row r="367" spans="1:9">
      <c r="A367" s="112"/>
      <c r="B367" s="1"/>
      <c r="C367" s="1"/>
      <c r="D367" s="1"/>
      <c r="E367" s="1"/>
      <c r="F367" s="1"/>
      <c r="G367" s="1"/>
      <c r="H367" s="1"/>
      <c r="I367" s="1"/>
    </row>
    <row r="368" spans="1:9">
      <c r="A368" s="112"/>
      <c r="B368" s="1"/>
      <c r="C368" s="1"/>
      <c r="D368" s="1"/>
      <c r="E368" s="1"/>
      <c r="F368" s="1"/>
      <c r="G368" s="1"/>
      <c r="H368" s="1"/>
      <c r="I368" s="1"/>
    </row>
    <row r="369" spans="1:9">
      <c r="A369" s="112"/>
      <c r="B369" s="1"/>
      <c r="C369" s="1"/>
      <c r="D369" s="1"/>
      <c r="E369" s="1"/>
      <c r="F369" s="1"/>
      <c r="G369" s="1"/>
      <c r="H369" s="1"/>
      <c r="I369" s="1"/>
    </row>
    <row r="370" spans="1:9">
      <c r="A370" s="112"/>
      <c r="B370" s="1"/>
      <c r="C370" s="1"/>
      <c r="D370" s="1"/>
      <c r="E370" s="1"/>
      <c r="F370" s="1"/>
      <c r="G370" s="1"/>
      <c r="H370" s="1"/>
      <c r="I370" s="1"/>
    </row>
    <row r="371" spans="1:9">
      <c r="A371" s="112"/>
      <c r="B371" s="1"/>
      <c r="C371" s="1"/>
      <c r="D371" s="1"/>
      <c r="E371" s="1"/>
      <c r="F371" s="1"/>
      <c r="G371" s="1"/>
      <c r="H371" s="1"/>
      <c r="I371" s="1"/>
    </row>
    <row r="372" spans="1:9">
      <c r="A372" s="112"/>
      <c r="B372" s="1"/>
      <c r="C372" s="1"/>
      <c r="D372" s="1"/>
      <c r="E372" s="1"/>
      <c r="F372" s="1"/>
      <c r="G372" s="1"/>
      <c r="H372" s="1"/>
      <c r="I372" s="1"/>
    </row>
    <row r="373" spans="1:9">
      <c r="A373" s="112"/>
      <c r="B373" s="1"/>
      <c r="C373" s="1"/>
      <c r="D373" s="1"/>
      <c r="E373" s="1"/>
      <c r="F373" s="1"/>
      <c r="G373" s="1"/>
      <c r="H373" s="1"/>
      <c r="I373" s="1"/>
    </row>
    <row r="374" spans="1:9">
      <c r="A374" s="112"/>
      <c r="B374" s="1"/>
      <c r="C374" s="1"/>
      <c r="D374" s="1"/>
      <c r="E374" s="1"/>
      <c r="F374" s="1"/>
      <c r="G374" s="1"/>
      <c r="H374" s="1"/>
      <c r="I374" s="1"/>
    </row>
    <row r="375" spans="1:9">
      <c r="A375" s="112"/>
      <c r="B375" s="1"/>
      <c r="C375" s="1"/>
      <c r="D375" s="1"/>
      <c r="E375" s="1"/>
      <c r="F375" s="1"/>
      <c r="G375" s="1"/>
      <c r="H375" s="1"/>
      <c r="I375" s="1"/>
    </row>
    <row r="376" spans="1:9">
      <c r="A376" s="112"/>
      <c r="B376" s="1"/>
      <c r="C376" s="1"/>
      <c r="D376" s="1"/>
      <c r="E376" s="1"/>
      <c r="F376" s="1"/>
      <c r="G376" s="1"/>
      <c r="H376" s="1"/>
      <c r="I376" s="1"/>
    </row>
    <row r="377" spans="1:9">
      <c r="A377" s="112"/>
      <c r="B377" s="1"/>
      <c r="C377" s="1"/>
      <c r="D377" s="1"/>
      <c r="E377" s="1"/>
      <c r="F377" s="1"/>
      <c r="G377" s="1"/>
      <c r="H377" s="1"/>
      <c r="I377" s="1"/>
    </row>
    <row r="378" spans="1:9">
      <c r="A378" s="112"/>
      <c r="B378" s="1"/>
      <c r="C378" s="1"/>
      <c r="D378" s="1"/>
      <c r="E378" s="1"/>
      <c r="F378" s="1"/>
      <c r="G378" s="1"/>
      <c r="H378" s="1"/>
      <c r="I378" s="1"/>
    </row>
    <row r="379" spans="1:9">
      <c r="A379" s="112"/>
      <c r="B379" s="1"/>
      <c r="C379" s="1"/>
      <c r="D379" s="1"/>
      <c r="E379" s="1"/>
      <c r="F379" s="1"/>
      <c r="G379" s="1"/>
      <c r="H379" s="1"/>
      <c r="I379" s="1"/>
    </row>
    <row r="380" spans="1:9">
      <c r="A380" s="112"/>
      <c r="B380" s="1"/>
      <c r="C380" s="1"/>
      <c r="D380" s="1"/>
      <c r="E380" s="1"/>
      <c r="F380" s="1"/>
      <c r="G380" s="1"/>
      <c r="H380" s="1"/>
      <c r="I380" s="1"/>
    </row>
    <row r="381" spans="1:9">
      <c r="A381" s="112"/>
      <c r="B381" s="1"/>
      <c r="C381" s="1"/>
      <c r="D381" s="1"/>
      <c r="E381" s="1"/>
      <c r="F381" s="1"/>
      <c r="G381" s="1"/>
      <c r="H381" s="1"/>
      <c r="I381" s="1"/>
    </row>
    <row r="382" spans="1:9">
      <c r="A382" s="112"/>
      <c r="B382" s="1"/>
      <c r="C382" s="1"/>
      <c r="D382" s="1"/>
      <c r="E382" s="1"/>
      <c r="F382" s="1"/>
      <c r="G382" s="1"/>
      <c r="H382" s="1"/>
      <c r="I382" s="1"/>
    </row>
    <row r="383" spans="1:9">
      <c r="A383" s="112"/>
      <c r="B383" s="1"/>
      <c r="C383" s="1"/>
      <c r="D383" s="1"/>
      <c r="E383" s="1"/>
      <c r="F383" s="1"/>
      <c r="G383" s="1"/>
      <c r="H383" s="1"/>
      <c r="I383" s="1"/>
    </row>
    <row r="384" spans="1:9">
      <c r="A384" s="112"/>
      <c r="B384" s="1"/>
      <c r="C384" s="1"/>
      <c r="D384" s="1"/>
      <c r="E384" s="1"/>
      <c r="F384" s="1"/>
      <c r="G384" s="1"/>
      <c r="H384" s="1"/>
      <c r="I384" s="1"/>
    </row>
    <row r="385" spans="1:9">
      <c r="A385" s="112"/>
      <c r="B385" s="1"/>
      <c r="C385" s="1"/>
      <c r="D385" s="1"/>
      <c r="E385" s="1"/>
      <c r="F385" s="1"/>
      <c r="G385" s="1"/>
      <c r="H385" s="1"/>
      <c r="I385" s="1"/>
    </row>
    <row r="386" spans="1:9">
      <c r="A386" s="112"/>
      <c r="B386" s="1"/>
      <c r="C386" s="1"/>
      <c r="D386" s="1"/>
      <c r="E386" s="1"/>
      <c r="F386" s="1"/>
      <c r="G386" s="1"/>
      <c r="H386" s="1"/>
      <c r="I386" s="1"/>
    </row>
    <row r="387" spans="1:9">
      <c r="A387" s="112"/>
      <c r="B387" s="1"/>
      <c r="C387" s="1"/>
      <c r="D387" s="1"/>
      <c r="E387" s="1"/>
      <c r="F387" s="1"/>
      <c r="G387" s="1"/>
      <c r="H387" s="1"/>
      <c r="I387" s="1"/>
    </row>
    <row r="388" spans="1:9">
      <c r="A388" s="112"/>
      <c r="B388" s="1"/>
      <c r="C388" s="1"/>
      <c r="D388" s="1"/>
      <c r="E388" s="1"/>
      <c r="F388" s="1"/>
      <c r="G388" s="1"/>
      <c r="H388" s="1"/>
      <c r="I388" s="1"/>
    </row>
    <row r="389" spans="1:9">
      <c r="A389" s="112"/>
      <c r="B389" s="1"/>
      <c r="C389" s="1"/>
      <c r="D389" s="1"/>
      <c r="E389" s="1"/>
      <c r="F389" s="1"/>
      <c r="G389" s="1"/>
      <c r="H389" s="1"/>
      <c r="I389" s="1"/>
    </row>
    <row r="390" spans="1:9">
      <c r="A390" s="112"/>
      <c r="B390" s="1"/>
      <c r="C390" s="1"/>
      <c r="D390" s="1"/>
      <c r="E390" s="1"/>
      <c r="F390" s="1"/>
      <c r="G390" s="1"/>
      <c r="H390" s="1"/>
      <c r="I390" s="1"/>
    </row>
    <row r="391" spans="1:9">
      <c r="A391" s="112"/>
      <c r="B391" s="1"/>
      <c r="C391" s="1"/>
      <c r="D391" s="1"/>
      <c r="E391" s="1"/>
      <c r="F391" s="1"/>
      <c r="G391" s="1"/>
      <c r="H391" s="1"/>
      <c r="I391" s="1"/>
    </row>
    <row r="392" spans="1:9">
      <c r="A392" s="112"/>
      <c r="B392" s="1"/>
      <c r="C392" s="1"/>
      <c r="D392" s="1"/>
      <c r="E392" s="1"/>
      <c r="F392" s="1"/>
      <c r="G392" s="1"/>
      <c r="H392" s="1"/>
      <c r="I392" s="1"/>
    </row>
    <row r="393" spans="1:9">
      <c r="A393" s="112"/>
      <c r="B393" s="1"/>
      <c r="C393" s="1"/>
      <c r="D393" s="1"/>
      <c r="E393" s="1"/>
      <c r="F393" s="1"/>
      <c r="G393" s="1"/>
      <c r="H393" s="1"/>
      <c r="I393" s="1"/>
    </row>
    <row r="394" spans="1:9">
      <c r="A394" s="112"/>
      <c r="B394" s="1"/>
      <c r="C394" s="1"/>
      <c r="D394" s="1"/>
      <c r="E394" s="1"/>
      <c r="F394" s="1"/>
      <c r="G394" s="1"/>
      <c r="H394" s="1"/>
      <c r="I394" s="1"/>
    </row>
    <row r="395" spans="1:9">
      <c r="A395" s="112"/>
      <c r="B395" s="1"/>
      <c r="C395" s="1"/>
      <c r="D395" s="1"/>
      <c r="E395" s="1"/>
      <c r="F395" s="1"/>
      <c r="G395" s="1"/>
      <c r="H395" s="1"/>
      <c r="I395" s="1"/>
    </row>
    <row r="396" spans="1:9">
      <c r="A396" s="112"/>
      <c r="B396" s="1"/>
      <c r="C396" s="1"/>
      <c r="D396" s="1"/>
      <c r="E396" s="1"/>
      <c r="F396" s="1"/>
      <c r="G396" s="1"/>
      <c r="H396" s="1"/>
      <c r="I396" s="1"/>
    </row>
    <row r="397" spans="1:9">
      <c r="A397" s="112"/>
      <c r="B397" s="1"/>
      <c r="C397" s="1"/>
      <c r="D397" s="1"/>
      <c r="E397" s="1"/>
      <c r="F397" s="1"/>
      <c r="G397" s="1"/>
      <c r="H397" s="1"/>
      <c r="I397" s="1"/>
    </row>
    <row r="398" spans="1:9">
      <c r="A398" s="112"/>
      <c r="B398" s="1"/>
      <c r="C398" s="1"/>
      <c r="D398" s="1"/>
      <c r="E398" s="1"/>
      <c r="F398" s="1"/>
      <c r="G398" s="1"/>
      <c r="H398" s="1"/>
      <c r="I398" s="1"/>
    </row>
    <row r="399" spans="1:9">
      <c r="A399" s="112"/>
      <c r="B399" s="1"/>
      <c r="C399" s="1"/>
      <c r="D399" s="1"/>
      <c r="E399" s="1"/>
      <c r="F399" s="1"/>
      <c r="G399" s="1"/>
      <c r="H399" s="1"/>
      <c r="I399" s="1"/>
    </row>
    <row r="400" spans="1:9">
      <c r="A400" s="112"/>
      <c r="B400" s="1"/>
      <c r="C400" s="1"/>
      <c r="D400" s="1"/>
      <c r="E400" s="1"/>
      <c r="F400" s="1"/>
      <c r="G400" s="1"/>
      <c r="H400" s="1"/>
      <c r="I400" s="1"/>
    </row>
    <row r="401" spans="1:9">
      <c r="A401" s="112"/>
      <c r="B401" s="1"/>
      <c r="C401" s="1"/>
      <c r="D401" s="1"/>
      <c r="E401" s="1"/>
      <c r="F401" s="1"/>
      <c r="G401" s="1"/>
      <c r="H401" s="1"/>
      <c r="I401" s="1"/>
    </row>
    <row r="402" spans="1:9">
      <c r="A402" s="112"/>
      <c r="B402" s="1"/>
      <c r="C402" s="1"/>
      <c r="D402" s="1"/>
      <c r="E402" s="1"/>
      <c r="F402" s="1"/>
      <c r="G402" s="1"/>
      <c r="H402" s="1"/>
      <c r="I402" s="1"/>
    </row>
    <row r="403" spans="1:9">
      <c r="A403" s="112"/>
      <c r="B403" s="1"/>
      <c r="C403" s="1"/>
      <c r="D403" s="1"/>
      <c r="E403" s="1"/>
      <c r="F403" s="1"/>
      <c r="G403" s="1"/>
      <c r="H403" s="1"/>
      <c r="I403" s="1"/>
    </row>
    <row r="404" spans="1:9">
      <c r="A404" s="112"/>
      <c r="B404" s="1"/>
      <c r="C404" s="1"/>
      <c r="D404" s="1"/>
      <c r="E404" s="1"/>
      <c r="F404" s="1"/>
      <c r="G404" s="1"/>
      <c r="H404" s="1"/>
      <c r="I404" s="1"/>
    </row>
    <row r="405" spans="1:9">
      <c r="A405" s="112"/>
      <c r="B405" s="1"/>
      <c r="C405" s="1"/>
      <c r="D405" s="1"/>
      <c r="E405" s="1"/>
      <c r="F405" s="1"/>
      <c r="G405" s="1"/>
      <c r="H405" s="1"/>
      <c r="I405" s="1"/>
    </row>
    <row r="406" spans="1:9">
      <c r="A406" s="112"/>
      <c r="B406" s="1"/>
      <c r="C406" s="1"/>
      <c r="D406" s="1"/>
      <c r="E406" s="1"/>
      <c r="F406" s="1"/>
      <c r="G406" s="1"/>
      <c r="H406" s="1"/>
      <c r="I406" s="1"/>
    </row>
    <row r="407" spans="1:9">
      <c r="A407" s="112"/>
      <c r="B407" s="1"/>
      <c r="C407" s="1"/>
      <c r="D407" s="1"/>
      <c r="E407" s="1"/>
      <c r="F407" s="1"/>
      <c r="G407" s="1"/>
      <c r="H407" s="1"/>
      <c r="I407" s="1"/>
    </row>
    <row r="408" spans="1:9">
      <c r="A408" s="112"/>
      <c r="B408" s="1"/>
      <c r="C408" s="1"/>
      <c r="D408" s="1"/>
      <c r="E408" s="1"/>
      <c r="F408" s="1"/>
      <c r="G408" s="1"/>
      <c r="H408" s="1"/>
      <c r="I408" s="1"/>
    </row>
    <row r="409" spans="1:9">
      <c r="A409" s="112"/>
      <c r="B409" s="1"/>
      <c r="C409" s="1"/>
      <c r="D409" s="1"/>
      <c r="E409" s="1"/>
      <c r="F409" s="1"/>
      <c r="G409" s="1"/>
      <c r="H409" s="1"/>
      <c r="I409" s="1"/>
    </row>
    <row r="410" spans="1:9">
      <c r="A410" s="112"/>
      <c r="B410" s="1"/>
      <c r="C410" s="1"/>
      <c r="D410" s="1"/>
      <c r="E410" s="1"/>
      <c r="F410" s="1"/>
      <c r="G410" s="1"/>
      <c r="H410" s="1"/>
      <c r="I410" s="1"/>
    </row>
    <row r="411" spans="1:9">
      <c r="A411" s="112"/>
      <c r="B411" s="1"/>
      <c r="C411" s="1"/>
      <c r="D411" s="1"/>
      <c r="E411" s="1"/>
      <c r="F411" s="1"/>
      <c r="G411" s="1"/>
      <c r="H411" s="1"/>
      <c r="I411" s="1"/>
    </row>
    <row r="412" spans="1:9">
      <c r="A412" s="112"/>
      <c r="B412" s="1"/>
      <c r="C412" s="1"/>
      <c r="D412" s="1"/>
      <c r="E412" s="1"/>
      <c r="F412" s="1"/>
      <c r="G412" s="1"/>
      <c r="H412" s="1"/>
      <c r="I412" s="1"/>
    </row>
    <row r="413" spans="1:9">
      <c r="A413" s="112"/>
      <c r="B413" s="1"/>
      <c r="C413" s="1"/>
      <c r="D413" s="1"/>
      <c r="E413" s="1"/>
      <c r="F413" s="1"/>
      <c r="G413" s="1"/>
      <c r="H413" s="1"/>
      <c r="I413" s="1"/>
    </row>
    <row r="414" spans="1:9">
      <c r="A414" s="112"/>
      <c r="B414" s="1"/>
      <c r="C414" s="1"/>
      <c r="D414" s="1"/>
      <c r="E414" s="1"/>
      <c r="F414" s="1"/>
      <c r="G414" s="1"/>
      <c r="H414" s="1"/>
      <c r="I414" s="1"/>
    </row>
    <row r="415" spans="1:9">
      <c r="A415" s="112"/>
      <c r="B415" s="1"/>
      <c r="C415" s="1"/>
      <c r="D415" s="1"/>
      <c r="E415" s="1"/>
      <c r="F415" s="1"/>
      <c r="G415" s="1"/>
      <c r="H415" s="1"/>
      <c r="I415" s="1"/>
    </row>
    <row r="416" spans="1:9">
      <c r="A416" s="112"/>
      <c r="B416" s="1"/>
      <c r="C416" s="1"/>
      <c r="D416" s="1"/>
      <c r="E416" s="1"/>
      <c r="F416" s="1"/>
      <c r="G416" s="1"/>
      <c r="H416" s="1"/>
      <c r="I416" s="1"/>
    </row>
    <row r="417" spans="1:9">
      <c r="A417" s="112"/>
      <c r="B417" s="1"/>
      <c r="C417" s="1"/>
      <c r="D417" s="1"/>
      <c r="E417" s="1"/>
      <c r="F417" s="1"/>
      <c r="G417" s="1"/>
      <c r="H417" s="1"/>
      <c r="I417" s="1"/>
    </row>
    <row r="418" spans="1:9">
      <c r="A418" s="112"/>
      <c r="B418" s="1"/>
      <c r="C418" s="1"/>
      <c r="D418" s="1"/>
      <c r="E418" s="1"/>
      <c r="F418" s="1"/>
      <c r="G418" s="1"/>
      <c r="H418" s="1"/>
      <c r="I418" s="1"/>
    </row>
    <row r="419" spans="1:9">
      <c r="A419" s="112"/>
      <c r="B419" s="1"/>
      <c r="C419" s="1"/>
      <c r="D419" s="1"/>
      <c r="E419" s="1"/>
      <c r="F419" s="1"/>
      <c r="G419" s="1"/>
      <c r="H419" s="1"/>
      <c r="I419" s="1"/>
    </row>
    <row r="420" spans="1:9">
      <c r="A420" s="112"/>
      <c r="B420" s="1"/>
      <c r="C420" s="1"/>
      <c r="D420" s="1"/>
      <c r="E420" s="1"/>
      <c r="F420" s="1"/>
      <c r="G420" s="1"/>
      <c r="H420" s="1"/>
      <c r="I420" s="1"/>
    </row>
    <row r="421" spans="1:9">
      <c r="A421" s="112"/>
      <c r="B421" s="1"/>
      <c r="C421" s="1"/>
      <c r="D421" s="1"/>
      <c r="E421" s="1"/>
      <c r="F421" s="1"/>
      <c r="G421" s="1"/>
      <c r="H421" s="1"/>
      <c r="I421" s="1"/>
    </row>
    <row r="422" spans="1:9">
      <c r="A422" s="112"/>
      <c r="B422" s="1"/>
      <c r="C422" s="1"/>
      <c r="D422" s="1"/>
      <c r="E422" s="1"/>
      <c r="F422" s="1"/>
      <c r="G422" s="1"/>
      <c r="H422" s="1"/>
      <c r="I422" s="1"/>
    </row>
    <row r="423" spans="1:9">
      <c r="A423" s="112"/>
      <c r="B423" s="1"/>
      <c r="C423" s="1"/>
      <c r="D423" s="1"/>
      <c r="E423" s="1"/>
      <c r="F423" s="1"/>
      <c r="G423" s="1"/>
      <c r="H423" s="1"/>
      <c r="I423" s="1"/>
    </row>
    <row r="424" spans="1:9">
      <c r="A424" s="112"/>
      <c r="B424" s="1"/>
      <c r="C424" s="1"/>
      <c r="D424" s="1"/>
      <c r="E424" s="1"/>
      <c r="F424" s="1"/>
      <c r="G424" s="1"/>
      <c r="H424" s="1"/>
      <c r="I424" s="1"/>
    </row>
    <row r="425" spans="1:9">
      <c r="A425" s="112"/>
      <c r="B425" s="1"/>
      <c r="C425" s="1"/>
      <c r="D425" s="1"/>
      <c r="E425" s="1"/>
      <c r="F425" s="1"/>
      <c r="G425" s="1"/>
      <c r="H425" s="1"/>
      <c r="I425" s="1"/>
    </row>
    <row r="426" spans="1:9">
      <c r="A426" s="112"/>
      <c r="B426" s="1"/>
      <c r="C426" s="1"/>
      <c r="D426" s="1"/>
      <c r="E426" s="1"/>
      <c r="F426" s="1"/>
      <c r="G426" s="1"/>
      <c r="H426" s="1"/>
      <c r="I426" s="1"/>
    </row>
    <row r="427" spans="1:9">
      <c r="A427" s="112"/>
      <c r="B427" s="1"/>
      <c r="C427" s="1"/>
      <c r="D427" s="1"/>
      <c r="E427" s="1"/>
      <c r="F427" s="1"/>
      <c r="G427" s="1"/>
      <c r="H427" s="1"/>
      <c r="I427" s="1"/>
    </row>
    <row r="428" spans="1:9">
      <c r="A428" s="112"/>
      <c r="B428" s="1"/>
      <c r="C428" s="1"/>
      <c r="D428" s="1"/>
      <c r="E428" s="1"/>
      <c r="F428" s="1"/>
      <c r="G428" s="1"/>
      <c r="H428" s="1"/>
      <c r="I428" s="1"/>
    </row>
    <row r="429" spans="1:9">
      <c r="A429" s="112"/>
      <c r="B429" s="1"/>
      <c r="C429" s="1"/>
      <c r="D429" s="1"/>
      <c r="E429" s="1"/>
      <c r="F429" s="1"/>
      <c r="G429" s="1"/>
      <c r="H429" s="1"/>
      <c r="I429" s="1"/>
    </row>
    <row r="430" spans="1:9">
      <c r="A430" s="112"/>
      <c r="B430" s="1"/>
      <c r="C430" s="1"/>
      <c r="D430" s="1"/>
      <c r="E430" s="1"/>
      <c r="F430" s="1"/>
      <c r="G430" s="1"/>
      <c r="H430" s="1"/>
      <c r="I430" s="1"/>
    </row>
    <row r="431" spans="1:9">
      <c r="A431" s="112"/>
      <c r="B431" s="1"/>
      <c r="C431" s="1"/>
      <c r="D431" s="1"/>
      <c r="E431" s="1"/>
      <c r="F431" s="1"/>
      <c r="G431" s="1"/>
      <c r="H431" s="1"/>
      <c r="I431" s="1"/>
    </row>
    <row r="432" spans="1:9">
      <c r="A432" s="112"/>
      <c r="B432" s="1"/>
      <c r="C432" s="1"/>
      <c r="D432" s="1"/>
      <c r="E432" s="1"/>
      <c r="F432" s="1"/>
      <c r="G432" s="1"/>
      <c r="H432" s="1"/>
      <c r="I432" s="1"/>
    </row>
    <row r="433" spans="1:9">
      <c r="A433" s="112"/>
      <c r="B433" s="1"/>
      <c r="C433" s="1"/>
      <c r="D433" s="1"/>
      <c r="E433" s="1"/>
      <c r="F433" s="1"/>
      <c r="G433" s="1"/>
      <c r="H433" s="1"/>
      <c r="I433" s="1"/>
    </row>
    <row r="434" spans="1:9">
      <c r="A434" s="112"/>
      <c r="B434" s="1"/>
      <c r="C434" s="1"/>
      <c r="D434" s="1"/>
      <c r="E434" s="1"/>
      <c r="F434" s="1"/>
      <c r="G434" s="1"/>
      <c r="H434" s="1"/>
      <c r="I434" s="1"/>
    </row>
    <row r="435" spans="1:9">
      <c r="A435" s="112"/>
      <c r="B435" s="1"/>
      <c r="C435" s="1"/>
      <c r="D435" s="1"/>
      <c r="E435" s="1"/>
      <c r="F435" s="1"/>
      <c r="G435" s="1"/>
      <c r="H435" s="1"/>
      <c r="I435" s="1"/>
    </row>
    <row r="436" spans="1:9">
      <c r="A436" s="112"/>
      <c r="B436" s="1"/>
      <c r="C436" s="1"/>
      <c r="D436" s="1"/>
      <c r="E436" s="1"/>
      <c r="F436" s="1"/>
      <c r="G436" s="1"/>
      <c r="H436" s="1"/>
      <c r="I436" s="1"/>
    </row>
    <row r="437" spans="1:9">
      <c r="A437" s="112"/>
      <c r="B437" s="1"/>
      <c r="C437" s="1"/>
      <c r="D437" s="1"/>
      <c r="E437" s="1"/>
      <c r="F437" s="1"/>
      <c r="G437" s="1"/>
      <c r="H437" s="1"/>
      <c r="I437" s="1"/>
    </row>
    <row r="438" spans="1:9">
      <c r="A438" s="112"/>
      <c r="B438" s="1"/>
      <c r="C438" s="1"/>
      <c r="D438" s="1"/>
      <c r="E438" s="1"/>
      <c r="F438" s="1"/>
      <c r="G438" s="1"/>
      <c r="H438" s="1"/>
      <c r="I438" s="1"/>
    </row>
    <row r="439" spans="1:9">
      <c r="A439" s="112"/>
      <c r="B439" s="1"/>
      <c r="C439" s="1"/>
      <c r="D439" s="1"/>
      <c r="E439" s="1"/>
      <c r="F439" s="1"/>
      <c r="G439" s="1"/>
      <c r="H439" s="1"/>
      <c r="I439" s="1"/>
    </row>
    <row r="440" spans="1:9">
      <c r="A440" s="112"/>
      <c r="B440" s="1"/>
      <c r="C440" s="1"/>
      <c r="D440" s="1"/>
      <c r="E440" s="1"/>
      <c r="F440" s="1"/>
      <c r="G440" s="1"/>
      <c r="H440" s="1"/>
      <c r="I440" s="1"/>
    </row>
    <row r="441" spans="1:9">
      <c r="A441" s="112"/>
      <c r="B441" s="1"/>
      <c r="C441" s="1"/>
      <c r="D441" s="1"/>
      <c r="E441" s="1"/>
      <c r="F441" s="1"/>
      <c r="G441" s="1"/>
      <c r="H441" s="1"/>
      <c r="I441" s="1"/>
    </row>
    <row r="442" spans="1:9">
      <c r="A442" s="112"/>
      <c r="B442" s="1"/>
      <c r="C442" s="1"/>
      <c r="D442" s="1"/>
      <c r="E442" s="1"/>
      <c r="F442" s="1"/>
      <c r="G442" s="1"/>
      <c r="H442" s="1"/>
      <c r="I442" s="1"/>
    </row>
    <row r="443" spans="1:9">
      <c r="A443" s="112"/>
      <c r="B443" s="1"/>
      <c r="C443" s="1"/>
      <c r="D443" s="1"/>
      <c r="E443" s="1"/>
      <c r="F443" s="1"/>
      <c r="G443" s="1"/>
      <c r="H443" s="1"/>
      <c r="I443" s="1"/>
    </row>
    <row r="444" spans="1:9">
      <c r="A444" s="112"/>
      <c r="B444" s="1"/>
      <c r="C444" s="1"/>
      <c r="D444" s="1"/>
      <c r="E444" s="1"/>
      <c r="F444" s="1"/>
      <c r="G444" s="1"/>
      <c r="H444" s="1"/>
      <c r="I444" s="1"/>
    </row>
    <row r="445" spans="1:9">
      <c r="A445" s="112"/>
      <c r="B445" s="1"/>
      <c r="C445" s="1"/>
      <c r="D445" s="1"/>
      <c r="E445" s="1"/>
      <c r="F445" s="1"/>
      <c r="G445" s="1"/>
      <c r="H445" s="1"/>
      <c r="I445" s="1"/>
    </row>
    <row r="446" spans="1:9">
      <c r="A446" s="112"/>
      <c r="B446" s="1"/>
      <c r="C446" s="1"/>
      <c r="D446" s="1"/>
      <c r="E446" s="1"/>
      <c r="F446" s="1"/>
      <c r="G446" s="1"/>
      <c r="H446" s="1"/>
      <c r="I446" s="1"/>
    </row>
    <row r="447" spans="1:9">
      <c r="A447" s="112"/>
      <c r="B447" s="1"/>
      <c r="C447" s="1"/>
      <c r="D447" s="1"/>
      <c r="E447" s="1"/>
      <c r="F447" s="1"/>
      <c r="G447" s="1"/>
      <c r="H447" s="1"/>
      <c r="I447" s="1"/>
    </row>
    <row r="448" spans="1:9">
      <c r="A448" s="112"/>
      <c r="B448" s="1"/>
      <c r="C448" s="1"/>
      <c r="D448" s="1"/>
      <c r="E448" s="1"/>
      <c r="F448" s="1"/>
      <c r="G448" s="1"/>
      <c r="H448" s="1"/>
      <c r="I448" s="1"/>
    </row>
    <row r="449" spans="1:9">
      <c r="A449" s="112"/>
      <c r="B449" s="1"/>
      <c r="C449" s="1"/>
      <c r="D449" s="1"/>
      <c r="E449" s="1"/>
      <c r="F449" s="1"/>
      <c r="G449" s="1"/>
      <c r="H449" s="1"/>
      <c r="I449" s="1"/>
    </row>
    <row r="450" spans="1:9">
      <c r="A450" s="112"/>
      <c r="B450" s="1"/>
      <c r="C450" s="1"/>
      <c r="D450" s="1"/>
      <c r="E450" s="1"/>
      <c r="F450" s="1"/>
      <c r="G450" s="1"/>
      <c r="H450" s="1"/>
      <c r="I450" s="1"/>
    </row>
    <row r="451" spans="1:9">
      <c r="A451" s="112"/>
      <c r="B451" s="1"/>
      <c r="C451" s="1"/>
      <c r="D451" s="1"/>
      <c r="E451" s="1"/>
      <c r="F451" s="1"/>
      <c r="G451" s="1"/>
      <c r="H451" s="1"/>
      <c r="I451" s="1"/>
    </row>
    <row r="452" spans="1:9">
      <c r="A452" s="112"/>
      <c r="B452" s="1"/>
      <c r="C452" s="1"/>
      <c r="D452" s="1"/>
      <c r="E452" s="1"/>
      <c r="F452" s="1"/>
      <c r="G452" s="1"/>
      <c r="H452" s="1"/>
      <c r="I452" s="1"/>
    </row>
    <row r="453" spans="1:9">
      <c r="A453" s="112"/>
      <c r="B453" s="1"/>
      <c r="C453" s="1"/>
      <c r="D453" s="1"/>
      <c r="E453" s="1"/>
      <c r="F453" s="1"/>
      <c r="G453" s="1"/>
      <c r="H453" s="1"/>
      <c r="I453" s="1"/>
    </row>
    <row r="454" spans="1:9">
      <c r="A454" s="112"/>
      <c r="B454" s="1"/>
      <c r="C454" s="1"/>
      <c r="D454" s="1"/>
      <c r="E454" s="1"/>
      <c r="F454" s="1"/>
      <c r="G454" s="1"/>
      <c r="H454" s="1"/>
      <c r="I454" s="1"/>
    </row>
    <row r="455" spans="1:9">
      <c r="A455" s="112"/>
      <c r="B455" s="1"/>
      <c r="C455" s="1"/>
      <c r="D455" s="1"/>
      <c r="E455" s="1"/>
      <c r="F455" s="1"/>
      <c r="G455" s="1"/>
      <c r="H455" s="1"/>
      <c r="I455" s="1"/>
    </row>
    <row r="456" spans="1:9">
      <c r="A456" s="112"/>
      <c r="B456" s="1"/>
      <c r="C456" s="1"/>
      <c r="D456" s="1"/>
      <c r="E456" s="1"/>
      <c r="F456" s="1"/>
      <c r="G456" s="1"/>
      <c r="H456" s="1"/>
      <c r="I456" s="1"/>
    </row>
    <row r="457" spans="1:9">
      <c r="A457" s="112"/>
      <c r="B457" s="1"/>
      <c r="C457" s="1"/>
      <c r="D457" s="1"/>
      <c r="E457" s="1"/>
      <c r="F457" s="1"/>
      <c r="G457" s="1"/>
      <c r="H457" s="1"/>
      <c r="I457" s="1"/>
    </row>
    <row r="458" spans="1:9">
      <c r="A458" s="112"/>
      <c r="B458" s="1"/>
      <c r="C458" s="1"/>
      <c r="D458" s="1"/>
      <c r="E458" s="1"/>
      <c r="F458" s="1"/>
      <c r="G458" s="1"/>
      <c r="H458" s="1"/>
      <c r="I458" s="1"/>
    </row>
    <row r="459" spans="1:9">
      <c r="A459" s="112"/>
      <c r="B459" s="1"/>
      <c r="C459" s="1"/>
      <c r="D459" s="1"/>
      <c r="E459" s="1"/>
      <c r="F459" s="1"/>
      <c r="G459" s="1"/>
      <c r="H459" s="1"/>
      <c r="I459" s="1"/>
    </row>
    <row r="460" spans="1:9">
      <c r="A460" s="112"/>
      <c r="B460" s="1"/>
      <c r="C460" s="1"/>
      <c r="D460" s="1"/>
      <c r="E460" s="1"/>
      <c r="F460" s="1"/>
      <c r="G460" s="1"/>
      <c r="H460" s="1"/>
      <c r="I460" s="1"/>
    </row>
    <row r="461" spans="1:9">
      <c r="A461" s="112"/>
      <c r="B461" s="1"/>
      <c r="C461" s="1"/>
      <c r="D461" s="1"/>
      <c r="E461" s="1"/>
      <c r="F461" s="1"/>
      <c r="G461" s="1"/>
      <c r="H461" s="1"/>
      <c r="I461" s="1"/>
    </row>
    <row r="462" spans="1:9">
      <c r="A462" s="112"/>
      <c r="B462" s="1"/>
      <c r="C462" s="1"/>
      <c r="D462" s="1"/>
      <c r="E462" s="1"/>
      <c r="F462" s="1"/>
      <c r="G462" s="1"/>
      <c r="H462" s="1"/>
      <c r="I462" s="1"/>
    </row>
    <row r="463" spans="1:9">
      <c r="A463" s="112"/>
      <c r="B463" s="1"/>
      <c r="C463" s="1"/>
      <c r="D463" s="1"/>
      <c r="E463" s="1"/>
      <c r="F463" s="1"/>
      <c r="G463" s="1"/>
      <c r="H463" s="1"/>
      <c r="I463" s="1"/>
    </row>
    <row r="464" spans="1:9">
      <c r="A464" s="112"/>
      <c r="B464" s="1"/>
      <c r="C464" s="1"/>
      <c r="D464" s="1"/>
      <c r="E464" s="1"/>
      <c r="F464" s="1"/>
      <c r="G464" s="1"/>
      <c r="H464" s="1"/>
      <c r="I464" s="1"/>
    </row>
    <row r="465" spans="1:9">
      <c r="A465" s="112"/>
      <c r="B465" s="1"/>
      <c r="C465" s="1"/>
      <c r="D465" s="1"/>
      <c r="E465" s="1"/>
      <c r="F465" s="1"/>
      <c r="G465" s="1"/>
      <c r="H465" s="1"/>
      <c r="I465" s="1"/>
    </row>
    <row r="466" spans="1:9">
      <c r="A466" s="112"/>
      <c r="B466" s="1"/>
      <c r="C466" s="1"/>
      <c r="D466" s="1"/>
      <c r="E466" s="1"/>
      <c r="F466" s="1"/>
      <c r="G466" s="1"/>
      <c r="H466" s="1"/>
      <c r="I466" s="1"/>
    </row>
    <row r="467" spans="1:9">
      <c r="A467" s="112"/>
      <c r="B467" s="1"/>
      <c r="C467" s="1"/>
      <c r="D467" s="1"/>
      <c r="E467" s="1"/>
      <c r="F467" s="1"/>
      <c r="G467" s="1"/>
      <c r="H467" s="1"/>
      <c r="I467" s="1"/>
    </row>
    <row r="468" spans="1:9">
      <c r="A468" s="112"/>
      <c r="B468" s="1"/>
      <c r="C468" s="1"/>
      <c r="D468" s="1"/>
      <c r="E468" s="1"/>
      <c r="F468" s="1"/>
      <c r="G468" s="1"/>
      <c r="H468" s="1"/>
      <c r="I468" s="1"/>
    </row>
    <row r="469" spans="1:9">
      <c r="A469" s="112"/>
      <c r="B469" s="1"/>
      <c r="C469" s="1"/>
      <c r="D469" s="1"/>
      <c r="E469" s="1"/>
      <c r="F469" s="1"/>
      <c r="G469" s="1"/>
      <c r="H469" s="1"/>
      <c r="I469" s="1"/>
    </row>
    <row r="470" spans="1:9">
      <c r="A470" s="112"/>
      <c r="B470" s="1"/>
      <c r="C470" s="1"/>
      <c r="D470" s="1"/>
      <c r="E470" s="1"/>
      <c r="F470" s="1"/>
      <c r="G470" s="1"/>
      <c r="H470" s="1"/>
      <c r="I470" s="1"/>
    </row>
    <row r="471" spans="1:9">
      <c r="A471" s="112"/>
      <c r="B471" s="1"/>
      <c r="C471" s="1"/>
      <c r="D471" s="1"/>
      <c r="E471" s="1"/>
      <c r="F471" s="1"/>
      <c r="G471" s="1"/>
      <c r="H471" s="1"/>
      <c r="I471" s="1"/>
    </row>
    <row r="472" spans="1:9">
      <c r="A472" s="112"/>
      <c r="B472" s="1"/>
      <c r="C472" s="1"/>
      <c r="D472" s="1"/>
      <c r="E472" s="1"/>
      <c r="F472" s="1"/>
      <c r="G472" s="1"/>
      <c r="H472" s="1"/>
      <c r="I472" s="1"/>
    </row>
    <row r="473" spans="1:9">
      <c r="A473" s="112"/>
      <c r="B473" s="1"/>
      <c r="C473" s="1"/>
      <c r="D473" s="1"/>
      <c r="E473" s="1"/>
      <c r="F473" s="1"/>
      <c r="G473" s="1"/>
      <c r="H473" s="1"/>
      <c r="I473" s="1"/>
    </row>
    <row r="474" spans="1:9">
      <c r="A474" s="112"/>
      <c r="B474" s="1"/>
      <c r="C474" s="1"/>
      <c r="D474" s="1"/>
      <c r="E474" s="1"/>
      <c r="F474" s="1"/>
      <c r="G474" s="1"/>
      <c r="H474" s="1"/>
      <c r="I474" s="1"/>
    </row>
    <row r="475" spans="1:9">
      <c r="A475" s="112"/>
      <c r="B475" s="1"/>
      <c r="C475" s="1"/>
      <c r="D475" s="1"/>
      <c r="E475" s="1"/>
      <c r="F475" s="1"/>
      <c r="G475" s="1"/>
      <c r="H475" s="1"/>
      <c r="I475" s="1"/>
    </row>
    <row r="476" spans="1:9">
      <c r="A476" s="112"/>
      <c r="B476" s="1"/>
      <c r="C476" s="1"/>
      <c r="D476" s="1"/>
      <c r="E476" s="1"/>
      <c r="F476" s="1"/>
      <c r="G476" s="1"/>
      <c r="H476" s="1"/>
      <c r="I476" s="1"/>
    </row>
    <row r="477" spans="1:9">
      <c r="A477" s="112"/>
      <c r="B477" s="1"/>
      <c r="C477" s="1"/>
      <c r="D477" s="1"/>
      <c r="E477" s="1"/>
      <c r="F477" s="1"/>
      <c r="G477" s="1"/>
      <c r="H477" s="1"/>
      <c r="I477" s="1"/>
    </row>
    <row r="478" spans="1:9">
      <c r="A478" s="112"/>
      <c r="B478" s="1"/>
      <c r="C478" s="1"/>
      <c r="D478" s="1"/>
      <c r="E478" s="1"/>
      <c r="F478" s="1"/>
      <c r="G478" s="1"/>
      <c r="H478" s="1"/>
      <c r="I478" s="1"/>
    </row>
    <row r="479" spans="1:9">
      <c r="A479" s="112"/>
      <c r="B479" s="1"/>
      <c r="C479" s="1"/>
      <c r="D479" s="1"/>
      <c r="E479" s="1"/>
      <c r="F479" s="1"/>
      <c r="G479" s="1"/>
      <c r="H479" s="1"/>
      <c r="I479" s="1"/>
    </row>
    <row r="480" spans="1:9">
      <c r="A480" s="112"/>
      <c r="B480" s="1"/>
      <c r="C480" s="1"/>
      <c r="D480" s="1"/>
      <c r="E480" s="1"/>
      <c r="F480" s="1"/>
      <c r="G480" s="1"/>
      <c r="H480" s="1"/>
      <c r="I480" s="1"/>
    </row>
    <row r="481" spans="1:9">
      <c r="A481" s="112"/>
      <c r="B481" s="1"/>
      <c r="C481" s="1"/>
      <c r="D481" s="1"/>
      <c r="E481" s="1"/>
      <c r="F481" s="1"/>
      <c r="G481" s="1"/>
      <c r="H481" s="1"/>
      <c r="I481" s="1"/>
    </row>
    <row r="482" spans="1:9">
      <c r="A482" s="112"/>
      <c r="B482" s="1"/>
      <c r="C482" s="1"/>
      <c r="D482" s="1"/>
      <c r="E482" s="1"/>
      <c r="F482" s="1"/>
      <c r="G482" s="1"/>
      <c r="H482" s="1"/>
      <c r="I482" s="1"/>
    </row>
    <row r="483" spans="1:9">
      <c r="A483" s="112"/>
      <c r="B483" s="1"/>
      <c r="C483" s="1"/>
      <c r="D483" s="1"/>
      <c r="E483" s="1"/>
      <c r="F483" s="1"/>
      <c r="G483" s="1"/>
      <c r="H483" s="1"/>
      <c r="I483" s="1"/>
    </row>
    <row r="484" spans="1:9">
      <c r="A484" s="112"/>
      <c r="B484" s="1"/>
      <c r="C484" s="1"/>
      <c r="D484" s="1"/>
      <c r="E484" s="1"/>
      <c r="F484" s="1"/>
      <c r="G484" s="1"/>
      <c r="H484" s="1"/>
      <c r="I484" s="1"/>
    </row>
    <row r="485" spans="1:9">
      <c r="A485" s="112"/>
      <c r="B485" s="1"/>
      <c r="C485" s="1"/>
      <c r="D485" s="1"/>
      <c r="E485" s="1"/>
      <c r="F485" s="1"/>
      <c r="G485" s="1"/>
      <c r="H485" s="1"/>
      <c r="I485" s="1"/>
    </row>
    <row r="486" spans="1:9">
      <c r="A486" s="112"/>
      <c r="B486" s="1"/>
      <c r="C486" s="1"/>
      <c r="D486" s="1"/>
      <c r="E486" s="1"/>
      <c r="F486" s="1"/>
      <c r="G486" s="1"/>
      <c r="H486" s="1"/>
      <c r="I486" s="1"/>
    </row>
    <row r="487" spans="1:9">
      <c r="A487" s="112"/>
      <c r="B487" s="1"/>
      <c r="C487" s="1"/>
      <c r="D487" s="1"/>
      <c r="E487" s="1"/>
      <c r="F487" s="1"/>
      <c r="G487" s="1"/>
      <c r="H487" s="1"/>
      <c r="I487" s="1"/>
    </row>
  </sheetData>
  <mergeCells count="189">
    <mergeCell ref="E6:I6"/>
    <mergeCell ref="A7:E7"/>
    <mergeCell ref="F7:G8"/>
    <mergeCell ref="H7:I8"/>
    <mergeCell ref="B9:F9"/>
    <mergeCell ref="J17:L17"/>
    <mergeCell ref="A18:H18"/>
    <mergeCell ref="J18:K18"/>
    <mergeCell ref="B10:D10"/>
    <mergeCell ref="B11:F11"/>
    <mergeCell ref="A1:I2"/>
    <mergeCell ref="A4:E4"/>
    <mergeCell ref="A5:D5"/>
    <mergeCell ref="E5:I5"/>
    <mergeCell ref="A6:D6"/>
    <mergeCell ref="G19:H19"/>
    <mergeCell ref="B12:F12"/>
    <mergeCell ref="A14:C14"/>
    <mergeCell ref="D14:H14"/>
    <mergeCell ref="A16:H16"/>
    <mergeCell ref="A17:H17"/>
    <mergeCell ref="G22:H22"/>
    <mergeCell ref="A24:H24"/>
    <mergeCell ref="J24:M24"/>
    <mergeCell ref="B25:F25"/>
    <mergeCell ref="B26:F26"/>
    <mergeCell ref="I14:J14"/>
    <mergeCell ref="K14:L14"/>
    <mergeCell ref="A15:C15"/>
    <mergeCell ref="D15:H15"/>
    <mergeCell ref="B19:F19"/>
    <mergeCell ref="J35:M35"/>
    <mergeCell ref="B36:F36"/>
    <mergeCell ref="B27:F27"/>
    <mergeCell ref="B28:F28"/>
    <mergeCell ref="J28:M28"/>
    <mergeCell ref="B20:F20"/>
    <mergeCell ref="G20:H20"/>
    <mergeCell ref="B21:F21"/>
    <mergeCell ref="G21:H21"/>
    <mergeCell ref="B22:F22"/>
    <mergeCell ref="B37:F37"/>
    <mergeCell ref="B38:F38"/>
    <mergeCell ref="B29:F29"/>
    <mergeCell ref="B30:F30"/>
    <mergeCell ref="B31:F31"/>
    <mergeCell ref="B32:F32"/>
    <mergeCell ref="A34:H34"/>
    <mergeCell ref="A35:H35"/>
    <mergeCell ref="K32:M32"/>
    <mergeCell ref="A33:F33"/>
    <mergeCell ref="A44:H44"/>
    <mergeCell ref="A45:H45"/>
    <mergeCell ref="B39:F39"/>
    <mergeCell ref="J39:M39"/>
    <mergeCell ref="B40:F40"/>
    <mergeCell ref="B41:F41"/>
    <mergeCell ref="B42:F42"/>
    <mergeCell ref="B43:F43"/>
    <mergeCell ref="J43:M43"/>
    <mergeCell ref="A54:H54"/>
    <mergeCell ref="B55:F55"/>
    <mergeCell ref="J55:M55"/>
    <mergeCell ref="J51:M51"/>
    <mergeCell ref="B46:F46"/>
    <mergeCell ref="B47:F47"/>
    <mergeCell ref="J47:M47"/>
    <mergeCell ref="B48:F48"/>
    <mergeCell ref="J48:K48"/>
    <mergeCell ref="J66:K66"/>
    <mergeCell ref="B67:F67"/>
    <mergeCell ref="B56:E56"/>
    <mergeCell ref="B57:E57"/>
    <mergeCell ref="B58:E58"/>
    <mergeCell ref="B49:F49"/>
    <mergeCell ref="B50:F50"/>
    <mergeCell ref="B51:F51"/>
    <mergeCell ref="A52:H52"/>
    <mergeCell ref="A53:H53"/>
    <mergeCell ref="B68:F68"/>
    <mergeCell ref="B69:F69"/>
    <mergeCell ref="B59:E59"/>
    <mergeCell ref="J59:M59"/>
    <mergeCell ref="B60:E60"/>
    <mergeCell ref="B61:E61"/>
    <mergeCell ref="B63:E63"/>
    <mergeCell ref="B64:F64"/>
    <mergeCell ref="A65:H65"/>
    <mergeCell ref="A66:H66"/>
    <mergeCell ref="Q76:R76"/>
    <mergeCell ref="B77:F77"/>
    <mergeCell ref="K77:L77"/>
    <mergeCell ref="B70:F70"/>
    <mergeCell ref="J70:L70"/>
    <mergeCell ref="M70:Q70"/>
    <mergeCell ref="B71:F71"/>
    <mergeCell ref="A72:H72"/>
    <mergeCell ref="A73:H73"/>
    <mergeCell ref="B74:F74"/>
    <mergeCell ref="B75:F75"/>
    <mergeCell ref="B76:G76"/>
    <mergeCell ref="O76:P76"/>
    <mergeCell ref="A78:H78"/>
    <mergeCell ref="A79:H79"/>
    <mergeCell ref="O85:R85"/>
    <mergeCell ref="B86:G86"/>
    <mergeCell ref="O86:P86"/>
    <mergeCell ref="M80:O80"/>
    <mergeCell ref="B81:F81"/>
    <mergeCell ref="N81:O81"/>
    <mergeCell ref="B80:F80"/>
    <mergeCell ref="J80:L80"/>
    <mergeCell ref="B82:F82"/>
    <mergeCell ref="B83:G83"/>
    <mergeCell ref="B84:F84"/>
    <mergeCell ref="B92:F92"/>
    <mergeCell ref="T86:U86"/>
    <mergeCell ref="P81:Q81"/>
    <mergeCell ref="R81:S81"/>
    <mergeCell ref="T81:U81"/>
    <mergeCell ref="B85:G85"/>
    <mergeCell ref="K85:L85"/>
    <mergeCell ref="J88:M88"/>
    <mergeCell ref="A89:H89"/>
    <mergeCell ref="B90:F90"/>
    <mergeCell ref="B91:F91"/>
    <mergeCell ref="K92:L92"/>
    <mergeCell ref="B93:F93"/>
    <mergeCell ref="B103:F103"/>
    <mergeCell ref="B104:F104"/>
    <mergeCell ref="B105:F105"/>
    <mergeCell ref="B106:F106"/>
    <mergeCell ref="B96:F96"/>
    <mergeCell ref="B87:F87"/>
    <mergeCell ref="A88:H88"/>
    <mergeCell ref="B94:F94"/>
    <mergeCell ref="B95:F95"/>
    <mergeCell ref="B117:F117"/>
    <mergeCell ref="A118:H118"/>
    <mergeCell ref="B107:F107"/>
    <mergeCell ref="B108:F108"/>
    <mergeCell ref="B97:F97"/>
    <mergeCell ref="B98:G98"/>
    <mergeCell ref="B99:F99"/>
    <mergeCell ref="A100:H100"/>
    <mergeCell ref="A101:H101"/>
    <mergeCell ref="B102:G102"/>
    <mergeCell ref="B119:H119"/>
    <mergeCell ref="B120:F120"/>
    <mergeCell ref="B109:F109"/>
    <mergeCell ref="A110:H110"/>
    <mergeCell ref="A111:H111"/>
    <mergeCell ref="B112:G112"/>
    <mergeCell ref="B113:F113"/>
    <mergeCell ref="B114:F114"/>
    <mergeCell ref="B115:G115"/>
    <mergeCell ref="B116:F116"/>
    <mergeCell ref="K125:L125"/>
    <mergeCell ref="B126:F126"/>
    <mergeCell ref="B127:F127"/>
    <mergeCell ref="J120:L120"/>
    <mergeCell ref="B121:F121"/>
    <mergeCell ref="B122:F122"/>
    <mergeCell ref="B123:F123"/>
    <mergeCell ref="B124:F124"/>
    <mergeCell ref="G124:H124"/>
    <mergeCell ref="I125:J125"/>
    <mergeCell ref="B132:F132"/>
    <mergeCell ref="A134:F134"/>
    <mergeCell ref="B125:F125"/>
    <mergeCell ref="G125:H125"/>
    <mergeCell ref="B128:F128"/>
    <mergeCell ref="B129:F129"/>
    <mergeCell ref="B130:F130"/>
    <mergeCell ref="B131:F131"/>
    <mergeCell ref="C152:D152"/>
    <mergeCell ref="C149:G149"/>
    <mergeCell ref="B143:F143"/>
    <mergeCell ref="A144:F144"/>
    <mergeCell ref="A145:F145"/>
    <mergeCell ref="D146:E146"/>
    <mergeCell ref="D147:E147"/>
    <mergeCell ref="I147:J147"/>
    <mergeCell ref="B136:G136"/>
    <mergeCell ref="B137:F137"/>
    <mergeCell ref="B138:F138"/>
    <mergeCell ref="B140:F140"/>
    <mergeCell ref="B141:F141"/>
    <mergeCell ref="B142:F142"/>
  </mergeCells>
  <phoneticPr fontId="29" type="noConversion"/>
  <pageMargins left="0.511811024" right="0.511811024" top="0.78740157499999996" bottom="0.78740157499999996" header="0.31496062000000002" footer="0.31496062000000002"/>
  <pageSetup paperSize="9" scale="64" orientation="portrait" horizontalDpi="4294967295" verticalDpi="4294967295" r:id="rId1"/>
  <rowBreaks count="2" manualBreakCount="2">
    <brk id="64" max="25" man="1"/>
    <brk id="133" max="25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N185"/>
  <sheetViews>
    <sheetView view="pageBreakPreview" zoomScaleSheetLayoutView="100" workbookViewId="0">
      <selection activeCell="H10" sqref="H10"/>
    </sheetView>
  </sheetViews>
  <sheetFormatPr defaultColWidth="10.625" defaultRowHeight="15.75"/>
  <cols>
    <col min="1" max="1" width="3.25" style="4" customWidth="1"/>
    <col min="2" max="2" width="11.25" style="3" customWidth="1"/>
    <col min="3" max="3" width="10.625" style="3" customWidth="1"/>
    <col min="4" max="4" width="10.125" style="3" customWidth="1"/>
    <col min="5" max="5" width="14.125" style="3" customWidth="1"/>
    <col min="6" max="6" width="20.5" style="3" customWidth="1"/>
    <col min="7" max="7" width="14.5" style="3" customWidth="1"/>
    <col min="8" max="8" width="15.25" style="3" customWidth="1"/>
    <col min="9" max="9" width="12.625" style="3" customWidth="1"/>
    <col min="10" max="10" width="15.25" style="1" customWidth="1"/>
    <col min="11" max="11" width="16.5" style="1" customWidth="1"/>
    <col min="12" max="12" width="17.875" style="1" customWidth="1"/>
    <col min="13" max="13" width="20.625" style="1" customWidth="1"/>
    <col min="14" max="14" width="17.875" style="1" customWidth="1"/>
    <col min="15" max="15" width="12.75" style="1" bestFit="1" customWidth="1"/>
    <col min="16" max="16" width="10.625" style="1" customWidth="1"/>
    <col min="17" max="17" width="14.375" style="1" bestFit="1" customWidth="1"/>
    <col min="18" max="20" width="10.625" style="1" customWidth="1"/>
    <col min="21" max="16384" width="10.625" style="3"/>
  </cols>
  <sheetData>
    <row r="1" spans="1:32">
      <c r="A1" s="326" t="s">
        <v>229</v>
      </c>
      <c r="B1" s="326"/>
      <c r="C1" s="326"/>
      <c r="D1" s="326"/>
      <c r="E1" s="326"/>
      <c r="F1" s="326"/>
      <c r="G1" s="326"/>
      <c r="H1" s="326"/>
      <c r="I1" s="326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8.25" customHeight="1">
      <c r="A2" s="326"/>
      <c r="B2" s="326"/>
      <c r="C2" s="326"/>
      <c r="D2" s="326"/>
      <c r="E2" s="326"/>
      <c r="F2" s="326"/>
      <c r="G2" s="326"/>
      <c r="H2" s="326"/>
      <c r="I2" s="326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5" customFormat="1">
      <c r="A3" s="171"/>
      <c r="B3" s="131"/>
      <c r="C3" s="172"/>
      <c r="D3" s="131"/>
      <c r="E3" s="131"/>
      <c r="F3" s="131"/>
      <c r="G3" s="131"/>
      <c r="H3" s="131"/>
      <c r="I3" s="13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s="5" customFormat="1">
      <c r="A4" s="281" t="s">
        <v>1</v>
      </c>
      <c r="B4" s="281"/>
      <c r="C4" s="281"/>
      <c r="D4" s="281"/>
      <c r="E4" s="281"/>
      <c r="F4" s="3"/>
      <c r="G4" s="3"/>
      <c r="H4" s="3"/>
      <c r="I4" s="3"/>
      <c r="J4" s="1"/>
      <c r="K4" s="1"/>
      <c r="L4" s="1" t="s">
        <v>10</v>
      </c>
      <c r="M4" s="1"/>
      <c r="N4" s="1"/>
      <c r="O4" s="1"/>
      <c r="P4" s="1"/>
      <c r="Q4" s="1"/>
      <c r="R4" s="1"/>
      <c r="S4" s="1"/>
      <c r="T4" s="1"/>
    </row>
    <row r="5" spans="1:32" s="5" customFormat="1">
      <c r="A5" s="318" t="s">
        <v>2</v>
      </c>
      <c r="B5" s="318"/>
      <c r="C5" s="318"/>
      <c r="D5" s="318"/>
      <c r="E5" s="327"/>
      <c r="F5" s="328"/>
      <c r="G5" s="328"/>
      <c r="H5" s="328"/>
      <c r="I5" s="329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32" s="5" customFormat="1">
      <c r="A6" s="318" t="s">
        <v>3</v>
      </c>
      <c r="B6" s="318"/>
      <c r="C6" s="318"/>
      <c r="D6" s="318"/>
      <c r="E6" s="327"/>
      <c r="F6" s="330"/>
      <c r="G6" s="330"/>
      <c r="H6" s="328"/>
      <c r="I6" s="329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32" s="5" customFormat="1" ht="19.5" customHeight="1">
      <c r="A7" s="318" t="s">
        <v>4</v>
      </c>
      <c r="B7" s="318"/>
      <c r="C7" s="318"/>
      <c r="D7" s="318"/>
      <c r="E7" s="325"/>
      <c r="F7" s="331" t="s">
        <v>5</v>
      </c>
      <c r="G7" s="331"/>
      <c r="H7" s="332">
        <v>132</v>
      </c>
      <c r="I7" s="332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32" s="5" customFormat="1" ht="25.5" customHeight="1">
      <c r="A8" s="4"/>
      <c r="B8" s="3"/>
      <c r="C8" s="6"/>
      <c r="D8" s="3"/>
      <c r="E8" s="7"/>
      <c r="F8" s="331"/>
      <c r="G8" s="331"/>
      <c r="H8" s="332"/>
      <c r="I8" s="332"/>
      <c r="J8" s="1"/>
      <c r="K8" s="1" t="s">
        <v>10</v>
      </c>
      <c r="L8" s="1"/>
      <c r="M8" s="1"/>
      <c r="N8" s="1"/>
      <c r="O8" s="1"/>
      <c r="P8" s="1"/>
      <c r="Q8" s="1"/>
      <c r="R8" s="1"/>
      <c r="S8" s="1"/>
      <c r="T8" s="1"/>
    </row>
    <row r="9" spans="1:32" s="5" customFormat="1">
      <c r="A9" s="4" t="s">
        <v>6</v>
      </c>
      <c r="B9" s="243" t="s">
        <v>7</v>
      </c>
      <c r="C9" s="243"/>
      <c r="D9" s="243"/>
      <c r="E9" s="243"/>
      <c r="F9" s="333"/>
      <c r="G9" s="131"/>
      <c r="H9" s="8">
        <v>42370</v>
      </c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32" s="5" customFormat="1">
      <c r="A10" s="4" t="s">
        <v>8</v>
      </c>
      <c r="B10" s="243" t="s">
        <v>9</v>
      </c>
      <c r="C10" s="243"/>
      <c r="D10" s="243"/>
      <c r="E10" s="10"/>
      <c r="F10" s="3"/>
      <c r="G10" s="3"/>
      <c r="H10" s="11" t="s">
        <v>230</v>
      </c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32" s="5" customFormat="1">
      <c r="A11" s="4" t="s">
        <v>12</v>
      </c>
      <c r="B11" s="243" t="s">
        <v>13</v>
      </c>
      <c r="C11" s="243"/>
      <c r="D11" s="243"/>
      <c r="E11" s="243"/>
      <c r="F11" s="243"/>
      <c r="G11" s="3"/>
      <c r="H11" s="132" t="s">
        <v>252</v>
      </c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32" s="5" customFormat="1">
      <c r="A12" s="4" t="s">
        <v>14</v>
      </c>
      <c r="B12" s="270" t="s">
        <v>15</v>
      </c>
      <c r="C12" s="271"/>
      <c r="D12" s="271"/>
      <c r="E12" s="271"/>
      <c r="F12" s="323"/>
      <c r="G12" s="3"/>
      <c r="H12" s="3">
        <v>12</v>
      </c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32" s="5" customFormat="1">
      <c r="A13" s="4"/>
      <c r="B13" s="3"/>
      <c r="C13" s="12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32" s="5" customFormat="1">
      <c r="A14" s="281"/>
      <c r="B14" s="281"/>
      <c r="C14" s="281"/>
      <c r="D14" s="324" t="s">
        <v>16</v>
      </c>
      <c r="E14" s="324"/>
      <c r="F14" s="324"/>
      <c r="G14" s="324"/>
      <c r="H14" s="324"/>
      <c r="I14" s="315" t="s">
        <v>17</v>
      </c>
      <c r="J14" s="316"/>
      <c r="K14" s="317"/>
      <c r="L14" s="317"/>
      <c r="M14" s="1"/>
      <c r="N14" s="1"/>
      <c r="O14" s="1"/>
      <c r="P14" s="1"/>
      <c r="Q14" s="1"/>
      <c r="R14" s="1"/>
      <c r="S14" s="1"/>
      <c r="T14" s="1"/>
    </row>
    <row r="15" spans="1:32" s="5" customFormat="1">
      <c r="A15" s="318"/>
      <c r="B15" s="318"/>
      <c r="C15" s="318"/>
      <c r="D15" s="347">
        <f>G7*I15</f>
        <v>0</v>
      </c>
      <c r="E15" s="348"/>
      <c r="F15" s="348"/>
      <c r="G15" s="348"/>
      <c r="H15" s="348"/>
      <c r="I15" s="133">
        <v>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32" s="5" customFormat="1">
      <c r="A16" s="346"/>
      <c r="B16" s="272"/>
      <c r="C16" s="272"/>
      <c r="D16" s="272"/>
      <c r="E16" s="272"/>
      <c r="F16" s="272"/>
      <c r="G16" s="272"/>
      <c r="H16" s="273"/>
      <c r="I16" s="7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"/>
    </row>
    <row r="17" spans="1:19" s="5" customFormat="1">
      <c r="A17" s="277"/>
      <c r="B17" s="277"/>
      <c r="C17" s="277"/>
      <c r="D17" s="277"/>
      <c r="E17" s="277"/>
      <c r="F17" s="277"/>
      <c r="G17" s="277"/>
      <c r="H17" s="277"/>
      <c r="I17" s="7"/>
      <c r="J17" s="279" t="s">
        <v>18</v>
      </c>
      <c r="K17" s="279"/>
      <c r="L17" s="279"/>
      <c r="M17" s="14"/>
      <c r="N17" s="14"/>
      <c r="O17" s="14"/>
      <c r="P17" s="14"/>
      <c r="Q17" s="14"/>
      <c r="R17" s="14"/>
      <c r="S17" s="14"/>
    </row>
    <row r="18" spans="1:19" s="5" customFormat="1">
      <c r="A18" s="281" t="s">
        <v>19</v>
      </c>
      <c r="B18" s="281"/>
      <c r="C18" s="281"/>
      <c r="D18" s="281"/>
      <c r="E18" s="281"/>
      <c r="F18" s="281"/>
      <c r="G18" s="281"/>
      <c r="H18" s="281"/>
      <c r="I18" s="7"/>
      <c r="J18" s="286" t="s">
        <v>20</v>
      </c>
      <c r="K18" s="286"/>
      <c r="L18" s="14" t="s">
        <v>21</v>
      </c>
      <c r="M18" s="14" t="s">
        <v>22</v>
      </c>
      <c r="N18" s="14"/>
      <c r="O18" s="14"/>
      <c r="P18" s="14"/>
      <c r="Q18" s="14"/>
      <c r="R18" s="14"/>
      <c r="S18" s="14"/>
    </row>
    <row r="19" spans="1:19" s="5" customFormat="1">
      <c r="A19" s="4">
        <v>1</v>
      </c>
      <c r="B19" s="243" t="s">
        <v>23</v>
      </c>
      <c r="C19" s="243"/>
      <c r="D19" s="243"/>
      <c r="E19" s="243"/>
      <c r="F19" s="243"/>
      <c r="G19" s="344" t="s">
        <v>24</v>
      </c>
      <c r="H19" s="345"/>
      <c r="I19" s="7"/>
      <c r="J19" s="134">
        <v>300</v>
      </c>
      <c r="K19" s="135"/>
      <c r="L19" s="135">
        <v>490</v>
      </c>
      <c r="M19" s="136">
        <f>L19/J19</f>
        <v>1.6333333333333333</v>
      </c>
      <c r="N19" s="14"/>
      <c r="O19" s="14"/>
      <c r="P19" s="14"/>
      <c r="Q19" s="14"/>
      <c r="R19" s="14"/>
      <c r="S19" s="14"/>
    </row>
    <row r="20" spans="1:19" s="5" customFormat="1">
      <c r="A20" s="4">
        <v>2</v>
      </c>
      <c r="B20" s="243" t="s">
        <v>231</v>
      </c>
      <c r="C20" s="243"/>
      <c r="D20" s="243"/>
      <c r="E20" s="243"/>
      <c r="F20" s="243"/>
      <c r="G20" s="310">
        <v>926.27</v>
      </c>
      <c r="H20" s="310"/>
      <c r="I20" s="15"/>
      <c r="J20" s="137"/>
      <c r="K20" s="137"/>
      <c r="L20" s="137"/>
      <c r="M20" s="137"/>
      <c r="N20" s="14"/>
      <c r="O20" s="14"/>
      <c r="P20" s="14"/>
      <c r="Q20" s="14"/>
      <c r="R20" s="14"/>
      <c r="S20" s="14"/>
    </row>
    <row r="21" spans="1:19" s="5" customFormat="1">
      <c r="A21" s="4">
        <v>3</v>
      </c>
      <c r="B21" s="243" t="s">
        <v>26</v>
      </c>
      <c r="C21" s="243"/>
      <c r="D21" s="243"/>
      <c r="E21" s="243"/>
      <c r="F21" s="243"/>
      <c r="G21" s="321" t="s">
        <v>24</v>
      </c>
      <c r="H21" s="322"/>
      <c r="I21" s="7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5" customFormat="1">
      <c r="A22" s="4">
        <v>4</v>
      </c>
      <c r="B22" s="243" t="s">
        <v>27</v>
      </c>
      <c r="C22" s="243"/>
      <c r="D22" s="243"/>
      <c r="E22" s="243"/>
      <c r="F22" s="243"/>
      <c r="G22" s="313">
        <v>42370</v>
      </c>
      <c r="H22" s="314"/>
      <c r="I22" s="7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5" customFormat="1">
      <c r="A23" s="4"/>
      <c r="B23" s="3"/>
      <c r="C23" s="3"/>
      <c r="D23" s="3"/>
      <c r="E23" s="3"/>
      <c r="F23" s="3"/>
      <c r="G23" s="3"/>
      <c r="H23" s="3"/>
      <c r="I23" s="7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5" customFormat="1">
      <c r="A24" s="275" t="s">
        <v>28</v>
      </c>
      <c r="B24" s="275"/>
      <c r="C24" s="275"/>
      <c r="D24" s="275"/>
      <c r="E24" s="275"/>
      <c r="F24" s="275"/>
      <c r="G24" s="275"/>
      <c r="H24" s="275"/>
      <c r="I24" s="17"/>
      <c r="J24" s="279" t="s">
        <v>29</v>
      </c>
      <c r="K24" s="279"/>
      <c r="L24" s="279"/>
      <c r="M24" s="279"/>
      <c r="N24" s="14"/>
      <c r="O24" s="14"/>
      <c r="P24" s="14"/>
      <c r="Q24" s="14"/>
      <c r="R24" s="14"/>
      <c r="S24" s="14"/>
    </row>
    <row r="25" spans="1:19" s="5" customFormat="1">
      <c r="A25" s="4"/>
      <c r="B25" s="281" t="s">
        <v>30</v>
      </c>
      <c r="C25" s="281"/>
      <c r="D25" s="281"/>
      <c r="E25" s="281"/>
      <c r="F25" s="281"/>
      <c r="G25" s="18"/>
      <c r="H25" s="18" t="s">
        <v>31</v>
      </c>
      <c r="I25" s="7"/>
      <c r="J25" s="14" t="s">
        <v>32</v>
      </c>
      <c r="K25" s="14" t="s">
        <v>33</v>
      </c>
      <c r="L25" s="14" t="s">
        <v>34</v>
      </c>
      <c r="M25" s="14"/>
      <c r="N25" s="14"/>
      <c r="O25" s="14"/>
      <c r="P25" s="14"/>
      <c r="Q25" s="14"/>
      <c r="R25" s="14"/>
      <c r="S25" s="14"/>
    </row>
    <row r="26" spans="1:19" s="5" customFormat="1">
      <c r="A26" s="4" t="s">
        <v>6</v>
      </c>
      <c r="B26" s="243" t="s">
        <v>36</v>
      </c>
      <c r="C26" s="243"/>
      <c r="D26" s="243"/>
      <c r="E26" s="243"/>
      <c r="F26" s="243"/>
      <c r="G26" s="3"/>
      <c r="H26" s="160">
        <f>G20/220*H7</f>
        <v>555.76200000000006</v>
      </c>
      <c r="I26" s="19"/>
      <c r="J26" s="20">
        <f>H26/220</f>
        <v>2.5261909090909094</v>
      </c>
      <c r="K26" s="21">
        <v>0.2</v>
      </c>
      <c r="L26" s="20">
        <f>J26*K26</f>
        <v>0.50523818181818192</v>
      </c>
      <c r="M26" s="22">
        <f>L26*2</f>
        <v>1.0104763636363638</v>
      </c>
      <c r="N26" s="14"/>
      <c r="O26" s="14"/>
      <c r="P26" s="14"/>
      <c r="Q26" s="14"/>
      <c r="R26" s="14"/>
      <c r="S26" s="14"/>
    </row>
    <row r="27" spans="1:19" s="5" customFormat="1">
      <c r="A27" s="4" t="s">
        <v>8</v>
      </c>
      <c r="B27" s="243" t="s">
        <v>37</v>
      </c>
      <c r="C27" s="243"/>
      <c r="D27" s="243"/>
      <c r="E27" s="243"/>
      <c r="F27" s="243"/>
      <c r="G27" s="23"/>
      <c r="H27" s="163"/>
      <c r="I27" s="2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5" customFormat="1">
      <c r="A28" s="4" t="s">
        <v>12</v>
      </c>
      <c r="B28" s="308" t="s">
        <v>232</v>
      </c>
      <c r="C28" s="243"/>
      <c r="D28" s="243"/>
      <c r="E28" s="243"/>
      <c r="F28" s="243"/>
      <c r="G28" s="23">
        <v>0.4</v>
      </c>
      <c r="H28" s="164">
        <f>H26*40%</f>
        <v>222.30480000000003</v>
      </c>
      <c r="I28" s="3"/>
      <c r="J28" s="279" t="s">
        <v>39</v>
      </c>
      <c r="K28" s="279"/>
      <c r="L28" s="279"/>
      <c r="M28" s="279"/>
      <c r="N28" s="14"/>
      <c r="O28" s="14"/>
      <c r="P28" s="14"/>
      <c r="Q28" s="14"/>
      <c r="R28" s="14"/>
      <c r="S28" s="14"/>
    </row>
    <row r="29" spans="1:19" s="5" customFormat="1">
      <c r="A29" s="4" t="s">
        <v>14</v>
      </c>
      <c r="B29" s="243" t="s">
        <v>40</v>
      </c>
      <c r="C29" s="243"/>
      <c r="D29" s="243"/>
      <c r="E29" s="243"/>
      <c r="F29" s="243"/>
      <c r="G29" s="23"/>
      <c r="H29" s="165"/>
      <c r="I29" s="25"/>
      <c r="J29" s="14" t="s">
        <v>41</v>
      </c>
      <c r="K29" s="14" t="s">
        <v>42</v>
      </c>
      <c r="L29" s="14" t="s">
        <v>43</v>
      </c>
      <c r="M29" s="14" t="s">
        <v>44</v>
      </c>
      <c r="N29" s="14"/>
      <c r="O29" s="14"/>
      <c r="P29" s="14"/>
      <c r="Q29" s="14"/>
      <c r="R29" s="14"/>
      <c r="S29" s="14"/>
    </row>
    <row r="30" spans="1:19" s="5" customFormat="1">
      <c r="A30" s="4" t="s">
        <v>45</v>
      </c>
      <c r="B30" s="243" t="s">
        <v>233</v>
      </c>
      <c r="C30" s="243"/>
      <c r="D30" s="243"/>
      <c r="E30" s="243"/>
      <c r="F30" s="243"/>
      <c r="G30" s="23"/>
      <c r="H30" s="165"/>
      <c r="I30" s="25"/>
      <c r="J30" s="20">
        <f>(J26*1.2)</f>
        <v>3.0314290909090911</v>
      </c>
      <c r="K30" s="21">
        <v>0.5</v>
      </c>
      <c r="L30" s="20">
        <f>J30*K30</f>
        <v>1.5157145454545455</v>
      </c>
      <c r="M30" s="20">
        <f>L30*2</f>
        <v>3.0314290909090911</v>
      </c>
      <c r="N30" s="14"/>
      <c r="O30" s="14"/>
      <c r="P30" s="14"/>
      <c r="Q30" s="14"/>
      <c r="R30" s="14"/>
      <c r="S30" s="14"/>
    </row>
    <row r="31" spans="1:19" s="5" customFormat="1">
      <c r="A31" s="4" t="s">
        <v>47</v>
      </c>
      <c r="B31" s="243" t="s">
        <v>234</v>
      </c>
      <c r="C31" s="243"/>
      <c r="D31" s="243"/>
      <c r="E31" s="243"/>
      <c r="F31" s="243"/>
      <c r="G31" s="3"/>
      <c r="H31" s="165"/>
      <c r="I31" s="25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5" customFormat="1">
      <c r="A32" s="4" t="s">
        <v>49</v>
      </c>
      <c r="B32" s="309" t="s">
        <v>50</v>
      </c>
      <c r="C32" s="309"/>
      <c r="D32" s="309"/>
      <c r="E32" s="309"/>
      <c r="F32" s="309"/>
      <c r="G32" s="3"/>
      <c r="H32" s="160">
        <f>H26/26*4</f>
        <v>85.501846153846159</v>
      </c>
      <c r="I32" s="3"/>
      <c r="J32" s="14"/>
      <c r="K32" s="279" t="s">
        <v>51</v>
      </c>
      <c r="L32" s="286"/>
      <c r="M32" s="286"/>
      <c r="N32" s="14"/>
      <c r="O32" s="14"/>
      <c r="P32" s="14"/>
      <c r="Q32" s="14"/>
      <c r="R32" s="14"/>
      <c r="S32" s="14"/>
    </row>
    <row r="33" spans="1:19" s="5" customFormat="1">
      <c r="A33" s="305" t="s">
        <v>52</v>
      </c>
      <c r="B33" s="306"/>
      <c r="C33" s="306"/>
      <c r="D33" s="306"/>
      <c r="E33" s="306"/>
      <c r="F33" s="307"/>
      <c r="G33" s="3"/>
      <c r="H33" s="26">
        <f>SUM(H26:H32)</f>
        <v>863.5686461538462</v>
      </c>
      <c r="I33" s="27"/>
      <c r="J33" s="14"/>
      <c r="K33" s="28" t="s">
        <v>53</v>
      </c>
      <c r="L33" s="14" t="s">
        <v>54</v>
      </c>
      <c r="M33" s="14" t="s">
        <v>235</v>
      </c>
      <c r="N33" s="14"/>
      <c r="O33" s="14"/>
      <c r="P33" s="14"/>
      <c r="Q33" s="14"/>
      <c r="R33" s="14"/>
      <c r="S33" s="14"/>
    </row>
    <row r="34" spans="1:19" s="5" customFormat="1">
      <c r="A34" s="277"/>
      <c r="B34" s="277"/>
      <c r="C34" s="277"/>
      <c r="D34" s="277"/>
      <c r="E34" s="277"/>
      <c r="F34" s="277"/>
      <c r="G34" s="277"/>
      <c r="H34" s="277"/>
      <c r="I34" s="7"/>
      <c r="J34" s="14"/>
      <c r="K34" s="29">
        <f>(((365*3)+366)/4)/12</f>
        <v>30.4375</v>
      </c>
      <c r="L34" s="29">
        <f>365/12</f>
        <v>30.416666666666668</v>
      </c>
      <c r="M34" s="29">
        <f>366/12</f>
        <v>30.5</v>
      </c>
      <c r="N34" s="14"/>
      <c r="O34" s="14"/>
      <c r="P34" s="14"/>
      <c r="Q34" s="14"/>
      <c r="R34" s="14"/>
      <c r="S34" s="14"/>
    </row>
    <row r="35" spans="1:19" s="5" customFormat="1">
      <c r="A35" s="275" t="s">
        <v>56</v>
      </c>
      <c r="B35" s="275"/>
      <c r="C35" s="275"/>
      <c r="D35" s="275"/>
      <c r="E35" s="275"/>
      <c r="F35" s="275"/>
      <c r="G35" s="275"/>
      <c r="H35" s="275"/>
      <c r="I35" s="7"/>
      <c r="J35" s="279" t="s">
        <v>57</v>
      </c>
      <c r="K35" s="286"/>
      <c r="L35" s="286"/>
      <c r="M35" s="286"/>
      <c r="N35" s="14"/>
      <c r="O35" s="14"/>
      <c r="P35" s="14"/>
      <c r="Q35" s="14"/>
      <c r="R35" s="14"/>
      <c r="S35" s="14"/>
    </row>
    <row r="36" spans="1:19" s="5" customFormat="1">
      <c r="A36" s="4"/>
      <c r="B36" s="281" t="s">
        <v>58</v>
      </c>
      <c r="C36" s="281"/>
      <c r="D36" s="281"/>
      <c r="E36" s="281"/>
      <c r="F36" s="281"/>
      <c r="G36" s="18"/>
      <c r="H36" s="18" t="s">
        <v>31</v>
      </c>
      <c r="I36" s="7"/>
      <c r="J36" s="14" t="s">
        <v>59</v>
      </c>
      <c r="K36" s="14" t="s">
        <v>60</v>
      </c>
      <c r="L36" s="14" t="s">
        <v>61</v>
      </c>
      <c r="M36" s="14" t="s">
        <v>62</v>
      </c>
      <c r="N36" s="14" t="s">
        <v>63</v>
      </c>
      <c r="O36" s="14" t="s">
        <v>64</v>
      </c>
      <c r="P36" s="14"/>
      <c r="Q36" s="14"/>
      <c r="R36" s="14"/>
      <c r="S36" s="14"/>
    </row>
    <row r="37" spans="1:19" s="5" customFormat="1">
      <c r="A37" s="4" t="s">
        <v>6</v>
      </c>
      <c r="B37" s="243" t="s">
        <v>236</v>
      </c>
      <c r="C37" s="243"/>
      <c r="D37" s="243"/>
      <c r="E37" s="243"/>
      <c r="F37" s="243"/>
      <c r="G37" s="19">
        <v>3.2</v>
      </c>
      <c r="H37" s="19">
        <f>O37</f>
        <v>107.45428000000001</v>
      </c>
      <c r="I37" s="19">
        <f>P37</f>
        <v>0</v>
      </c>
      <c r="J37" s="28">
        <v>3.2</v>
      </c>
      <c r="K37" s="14">
        <v>2</v>
      </c>
      <c r="L37" s="14">
        <v>22</v>
      </c>
      <c r="M37" s="28">
        <f>(J37*2)*L37</f>
        <v>140.80000000000001</v>
      </c>
      <c r="N37" s="28">
        <f>(H26*6%)</f>
        <v>33.34572</v>
      </c>
      <c r="O37" s="28">
        <f>M37-N37</f>
        <v>107.45428000000001</v>
      </c>
      <c r="P37" s="14"/>
      <c r="Q37" s="14"/>
      <c r="R37" s="14"/>
      <c r="S37" s="14"/>
    </row>
    <row r="38" spans="1:19" s="5" customFormat="1">
      <c r="A38" s="4" t="s">
        <v>8</v>
      </c>
      <c r="B38" s="243" t="s">
        <v>237</v>
      </c>
      <c r="C38" s="243"/>
      <c r="D38" s="243"/>
      <c r="E38" s="243"/>
      <c r="F38" s="243"/>
      <c r="G38" s="138">
        <v>7.25</v>
      </c>
      <c r="H38" s="138">
        <f>O41</f>
        <v>131.58750000000001</v>
      </c>
      <c r="I38" s="19">
        <f>P41</f>
        <v>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5" customFormat="1">
      <c r="A39" s="4" t="s">
        <v>12</v>
      </c>
      <c r="B39" s="243" t="s">
        <v>67</v>
      </c>
      <c r="C39" s="243"/>
      <c r="D39" s="243"/>
      <c r="E39" s="243"/>
      <c r="F39" s="243"/>
      <c r="G39" s="3"/>
      <c r="H39" s="32"/>
      <c r="I39" s="32"/>
      <c r="J39" s="279" t="s">
        <v>68</v>
      </c>
      <c r="K39" s="279"/>
      <c r="L39" s="279"/>
      <c r="M39" s="279"/>
      <c r="N39" s="14"/>
      <c r="O39" s="14"/>
      <c r="P39" s="14"/>
      <c r="Q39" s="14"/>
      <c r="R39" s="14"/>
      <c r="S39" s="14"/>
    </row>
    <row r="40" spans="1:19" s="5" customFormat="1">
      <c r="A40" s="4" t="s">
        <v>14</v>
      </c>
      <c r="B40" s="243" t="s">
        <v>238</v>
      </c>
      <c r="C40" s="243"/>
      <c r="D40" s="243"/>
      <c r="E40" s="243"/>
      <c r="F40" s="243"/>
      <c r="G40" s="3"/>
      <c r="H40" s="3"/>
      <c r="I40" s="3"/>
      <c r="J40" s="14" t="s">
        <v>70</v>
      </c>
      <c r="K40" s="14" t="str">
        <f>L36</f>
        <v>Nº dias/mês</v>
      </c>
      <c r="L40" s="14" t="str">
        <f>M36</f>
        <v>Total mensal</v>
      </c>
      <c r="M40" s="14" t="s">
        <v>71</v>
      </c>
      <c r="N40" s="14" t="s">
        <v>72</v>
      </c>
      <c r="O40" s="14" t="s">
        <v>64</v>
      </c>
      <c r="P40" s="14"/>
      <c r="Q40" s="14"/>
      <c r="R40" s="14"/>
      <c r="S40" s="14"/>
    </row>
    <row r="41" spans="1:19" s="5" customFormat="1">
      <c r="A41" s="4" t="s">
        <v>45</v>
      </c>
      <c r="B41" s="308" t="s">
        <v>239</v>
      </c>
      <c r="C41" s="243"/>
      <c r="D41" s="243"/>
      <c r="E41" s="243"/>
      <c r="F41" s="243"/>
      <c r="G41" s="3"/>
      <c r="H41" s="19"/>
      <c r="I41" s="19">
        <f>M45</f>
        <v>0</v>
      </c>
      <c r="J41" s="136">
        <v>7.25</v>
      </c>
      <c r="K41" s="14">
        <v>22</v>
      </c>
      <c r="L41" s="14">
        <f>J41*K41</f>
        <v>159.5</v>
      </c>
      <c r="M41" s="33">
        <v>0.17499999999999999</v>
      </c>
      <c r="N41" s="14">
        <f>L41*M41</f>
        <v>27.912499999999998</v>
      </c>
      <c r="O41" s="14">
        <f>L41-N41</f>
        <v>131.58750000000001</v>
      </c>
      <c r="P41" s="14"/>
      <c r="Q41" s="14"/>
      <c r="R41" s="14"/>
      <c r="S41" s="14"/>
    </row>
    <row r="42" spans="1:19" s="5" customFormat="1">
      <c r="A42" s="4" t="s">
        <v>47</v>
      </c>
      <c r="B42" s="308" t="s">
        <v>240</v>
      </c>
      <c r="C42" s="243"/>
      <c r="D42" s="243"/>
      <c r="E42" s="243"/>
      <c r="F42" s="243"/>
      <c r="G42" s="3"/>
      <c r="H42" s="3">
        <v>9.3800000000000008</v>
      </c>
      <c r="I42" s="3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5" customFormat="1">
      <c r="A43" s="4"/>
      <c r="B43" s="244" t="s">
        <v>52</v>
      </c>
      <c r="C43" s="244"/>
      <c r="D43" s="244"/>
      <c r="E43" s="244"/>
      <c r="F43" s="244"/>
      <c r="G43" s="3"/>
      <c r="H43" s="26">
        <f>SUM(H37:H42)</f>
        <v>248.42178000000001</v>
      </c>
      <c r="I43" s="26">
        <f>SUM(I37:I42)</f>
        <v>0</v>
      </c>
      <c r="J43" s="279" t="s">
        <v>75</v>
      </c>
      <c r="K43" s="279"/>
      <c r="L43" s="279"/>
      <c r="M43" s="279"/>
      <c r="N43" s="14"/>
      <c r="O43" s="14"/>
      <c r="P43" s="14"/>
      <c r="Q43" s="14"/>
      <c r="R43" s="14"/>
      <c r="S43" s="14"/>
    </row>
    <row r="44" spans="1:19" s="5" customFormat="1">
      <c r="A44" s="277"/>
      <c r="B44" s="277"/>
      <c r="C44" s="277"/>
      <c r="D44" s="277"/>
      <c r="E44" s="277"/>
      <c r="F44" s="277"/>
      <c r="G44" s="277"/>
      <c r="H44" s="277"/>
      <c r="I44" s="7"/>
      <c r="J44" s="14" t="s">
        <v>76</v>
      </c>
      <c r="K44" s="14" t="s">
        <v>77</v>
      </c>
      <c r="L44" s="14" t="s">
        <v>52</v>
      </c>
      <c r="M44" s="14"/>
      <c r="N44" s="14"/>
      <c r="O44" s="14"/>
      <c r="P44" s="14"/>
      <c r="Q44" s="14"/>
      <c r="R44" s="14"/>
      <c r="S44" s="14"/>
    </row>
    <row r="45" spans="1:19" s="5" customFormat="1">
      <c r="A45" s="275" t="s">
        <v>78</v>
      </c>
      <c r="B45" s="275"/>
      <c r="C45" s="275"/>
      <c r="D45" s="275"/>
      <c r="E45" s="275"/>
      <c r="F45" s="275"/>
      <c r="G45" s="275"/>
      <c r="H45" s="275"/>
      <c r="I45" s="7"/>
      <c r="J45" s="14">
        <v>0</v>
      </c>
      <c r="K45" s="14">
        <v>0</v>
      </c>
      <c r="L45" s="14">
        <f>J45-K45</f>
        <v>0</v>
      </c>
      <c r="M45" s="14"/>
      <c r="N45" s="14"/>
      <c r="O45" s="14"/>
      <c r="P45" s="14"/>
      <c r="Q45" s="14"/>
      <c r="R45" s="14"/>
      <c r="S45" s="14"/>
    </row>
    <row r="46" spans="1:19" s="5" customFormat="1">
      <c r="A46" s="34"/>
      <c r="B46" s="281" t="s">
        <v>79</v>
      </c>
      <c r="C46" s="281"/>
      <c r="D46" s="281"/>
      <c r="E46" s="281"/>
      <c r="F46" s="281"/>
      <c r="G46" s="18"/>
      <c r="H46" s="18" t="s">
        <v>31</v>
      </c>
      <c r="I46" s="7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s="5" customFormat="1">
      <c r="A47" s="4" t="s">
        <v>6</v>
      </c>
      <c r="B47" s="243" t="s">
        <v>80</v>
      </c>
      <c r="C47" s="243"/>
      <c r="D47" s="243"/>
      <c r="E47" s="243"/>
      <c r="F47" s="243"/>
      <c r="G47" s="3"/>
      <c r="H47" s="19">
        <f>L49</f>
        <v>41.666666666666664</v>
      </c>
      <c r="I47" s="7"/>
      <c r="J47" s="279" t="s">
        <v>81</v>
      </c>
      <c r="K47" s="279"/>
      <c r="L47" s="279"/>
      <c r="M47" s="279"/>
      <c r="N47" s="14"/>
      <c r="O47" s="14"/>
      <c r="P47" s="14"/>
      <c r="Q47" s="14"/>
      <c r="R47" s="14"/>
      <c r="S47" s="14"/>
    </row>
    <row r="48" spans="1:19" s="5" customFormat="1">
      <c r="A48" s="4" t="s">
        <v>8</v>
      </c>
      <c r="B48" s="243" t="s">
        <v>82</v>
      </c>
      <c r="C48" s="243"/>
      <c r="D48" s="243"/>
      <c r="E48" s="243"/>
      <c r="F48" s="243"/>
      <c r="G48" s="3"/>
      <c r="H48" s="19">
        <f>P53</f>
        <v>0</v>
      </c>
      <c r="I48" s="7"/>
      <c r="J48" s="286" t="s">
        <v>83</v>
      </c>
      <c r="K48" s="286"/>
      <c r="L48" s="14" t="s">
        <v>84</v>
      </c>
      <c r="M48" s="14"/>
      <c r="N48" s="14"/>
      <c r="O48" s="14"/>
      <c r="P48" s="14"/>
      <c r="Q48" s="14"/>
      <c r="R48" s="14"/>
      <c r="S48" s="14"/>
    </row>
    <row r="49" spans="1:40" s="5" customFormat="1">
      <c r="A49" s="4" t="s">
        <v>12</v>
      </c>
      <c r="B49" s="243" t="s">
        <v>85</v>
      </c>
      <c r="C49" s="243"/>
      <c r="D49" s="243"/>
      <c r="E49" s="243"/>
      <c r="F49" s="243"/>
      <c r="G49" s="3"/>
      <c r="H49" s="19">
        <f>M57</f>
        <v>0</v>
      </c>
      <c r="I49" s="7"/>
      <c r="J49" s="28">
        <v>500</v>
      </c>
      <c r="K49" s="14"/>
      <c r="L49" s="28">
        <f>J49/12</f>
        <v>41.666666666666664</v>
      </c>
      <c r="M49" s="14"/>
      <c r="N49" s="14"/>
      <c r="O49" s="14"/>
      <c r="P49" s="14"/>
      <c r="Q49" s="14"/>
      <c r="R49" s="14"/>
      <c r="S49" s="14"/>
      <c r="T49" s="1"/>
    </row>
    <row r="50" spans="1:40" s="5" customFormat="1">
      <c r="A50" s="4" t="s">
        <v>14</v>
      </c>
      <c r="B50" s="243" t="s">
        <v>86</v>
      </c>
      <c r="C50" s="243"/>
      <c r="D50" s="243"/>
      <c r="E50" s="243"/>
      <c r="F50" s="243"/>
      <c r="G50" s="3"/>
      <c r="H50" s="19">
        <f>L62</f>
        <v>250</v>
      </c>
      <c r="I50" s="7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"/>
    </row>
    <row r="51" spans="1:40" s="5" customFormat="1">
      <c r="A51" s="4"/>
      <c r="B51" s="244" t="s">
        <v>52</v>
      </c>
      <c r="C51" s="244"/>
      <c r="D51" s="244"/>
      <c r="E51" s="244"/>
      <c r="F51" s="244"/>
      <c r="G51" s="3"/>
      <c r="H51" s="26">
        <f>SUM(H47:H50)</f>
        <v>291.66666666666669</v>
      </c>
      <c r="I51" s="7"/>
      <c r="J51" s="279" t="s">
        <v>87</v>
      </c>
      <c r="K51" s="279"/>
      <c r="L51" s="279"/>
      <c r="M51" s="279"/>
      <c r="N51" s="14"/>
      <c r="O51" s="14"/>
      <c r="P51" s="14"/>
      <c r="Q51" s="14"/>
      <c r="R51" s="14"/>
      <c r="S51" s="14"/>
      <c r="T51" s="1"/>
    </row>
    <row r="52" spans="1:40" s="5" customFormat="1">
      <c r="A52" s="277"/>
      <c r="B52" s="277"/>
      <c r="C52" s="277"/>
      <c r="D52" s="277"/>
      <c r="E52" s="277"/>
      <c r="F52" s="277"/>
      <c r="G52" s="277"/>
      <c r="H52" s="277"/>
      <c r="I52" s="7"/>
      <c r="J52" s="14" t="s">
        <v>88</v>
      </c>
      <c r="K52" s="14" t="s">
        <v>89</v>
      </c>
      <c r="L52" s="14"/>
      <c r="M52" s="14" t="s">
        <v>90</v>
      </c>
      <c r="N52" s="14" t="s">
        <v>91</v>
      </c>
      <c r="O52" s="14" t="s">
        <v>92</v>
      </c>
      <c r="P52" s="14" t="s">
        <v>93</v>
      </c>
      <c r="Q52" s="14"/>
      <c r="R52" s="14"/>
      <c r="S52" s="14"/>
      <c r="T52" s="1"/>
    </row>
    <row r="53" spans="1:40" s="5" customFormat="1">
      <c r="A53" s="275" t="s">
        <v>94</v>
      </c>
      <c r="B53" s="275"/>
      <c r="C53" s="275"/>
      <c r="D53" s="275"/>
      <c r="E53" s="275"/>
      <c r="F53" s="275"/>
      <c r="G53" s="275"/>
      <c r="H53" s="275"/>
      <c r="I53" s="7"/>
      <c r="J53" s="28">
        <v>0</v>
      </c>
      <c r="K53" s="28">
        <f>J53/0.9635</f>
        <v>0</v>
      </c>
      <c r="L53" s="14"/>
      <c r="M53" s="36">
        <v>3.6499999999999998E-2</v>
      </c>
      <c r="N53" s="28">
        <f>K53*M53</f>
        <v>0</v>
      </c>
      <c r="O53" s="28">
        <f>J53-N53</f>
        <v>0</v>
      </c>
      <c r="P53" s="28">
        <f>O53/I15</f>
        <v>0</v>
      </c>
      <c r="Q53" s="14"/>
      <c r="R53" s="14"/>
      <c r="S53" s="14"/>
      <c r="T53" s="1"/>
    </row>
    <row r="54" spans="1:40" s="5" customFormat="1">
      <c r="A54" s="280" t="s">
        <v>95</v>
      </c>
      <c r="B54" s="280"/>
      <c r="C54" s="280"/>
      <c r="D54" s="280"/>
      <c r="E54" s="280"/>
      <c r="F54" s="280"/>
      <c r="G54" s="280"/>
      <c r="H54" s="280"/>
      <c r="I54" s="7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"/>
    </row>
    <row r="55" spans="1:40" s="6" customFormat="1" ht="15">
      <c r="A55" s="34"/>
      <c r="B55" s="281" t="s">
        <v>96</v>
      </c>
      <c r="C55" s="281"/>
      <c r="D55" s="281"/>
      <c r="E55" s="281"/>
      <c r="F55" s="281"/>
      <c r="G55" s="37" t="s">
        <v>97</v>
      </c>
      <c r="H55" s="18" t="s">
        <v>31</v>
      </c>
      <c r="I55" s="15"/>
      <c r="J55" s="279" t="s">
        <v>98</v>
      </c>
      <c r="K55" s="279"/>
      <c r="L55" s="279"/>
      <c r="M55" s="279"/>
      <c r="N55" s="38"/>
      <c r="O55" s="38"/>
      <c r="P55" s="38"/>
      <c r="Q55" s="38"/>
      <c r="R55" s="38"/>
      <c r="S55" s="38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</row>
    <row r="56" spans="1:40" s="5" customFormat="1">
      <c r="A56" s="4" t="s">
        <v>6</v>
      </c>
      <c r="B56" s="243" t="s">
        <v>99</v>
      </c>
      <c r="C56" s="243"/>
      <c r="D56" s="243"/>
      <c r="E56" s="243"/>
      <c r="F56" s="3"/>
      <c r="G56" s="41">
        <v>0.2</v>
      </c>
      <c r="H56" s="19">
        <f>$H$33*G56</f>
        <v>172.71372923076925</v>
      </c>
      <c r="I56" s="7"/>
      <c r="J56" s="14" t="s">
        <v>100</v>
      </c>
      <c r="K56" s="14" t="s">
        <v>101</v>
      </c>
      <c r="L56" s="14" t="s">
        <v>102</v>
      </c>
      <c r="M56" s="14" t="s">
        <v>52</v>
      </c>
      <c r="N56" s="14"/>
      <c r="O56" s="14"/>
      <c r="P56" s="14"/>
      <c r="Q56" s="14"/>
      <c r="R56" s="14"/>
      <c r="S56" s="14"/>
      <c r="T56" s="1"/>
    </row>
    <row r="57" spans="1:40" s="5" customFormat="1">
      <c r="A57" s="4" t="s">
        <v>8</v>
      </c>
      <c r="B57" s="243" t="s">
        <v>103</v>
      </c>
      <c r="C57" s="243"/>
      <c r="D57" s="243"/>
      <c r="E57" s="243"/>
      <c r="F57" s="3"/>
      <c r="G57" s="41">
        <v>1.4999999999999999E-2</v>
      </c>
      <c r="H57" s="19">
        <f t="shared" ref="H57:H65" si="0">$H$33*G57</f>
        <v>12.953529692307692</v>
      </c>
      <c r="I57" s="7"/>
      <c r="J57" s="42">
        <v>0</v>
      </c>
      <c r="K57" s="22">
        <v>8</v>
      </c>
      <c r="L57" s="21">
        <v>0.15</v>
      </c>
      <c r="M57" s="20">
        <f>(J57*L57)/(12*K57)/I15</f>
        <v>0</v>
      </c>
      <c r="N57" s="28"/>
      <c r="O57" s="14"/>
      <c r="P57" s="14"/>
      <c r="Q57" s="14"/>
      <c r="R57" s="14"/>
      <c r="S57" s="14"/>
      <c r="T57" s="1"/>
    </row>
    <row r="58" spans="1:40" s="5" customFormat="1">
      <c r="A58" s="4" t="s">
        <v>12</v>
      </c>
      <c r="B58" s="243" t="s">
        <v>104</v>
      </c>
      <c r="C58" s="243"/>
      <c r="D58" s="243"/>
      <c r="E58" s="243"/>
      <c r="F58" s="3"/>
      <c r="G58" s="41">
        <v>0.01</v>
      </c>
      <c r="H58" s="19">
        <f t="shared" si="0"/>
        <v>8.6356864615384623</v>
      </c>
      <c r="I58" s="7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"/>
    </row>
    <row r="59" spans="1:40" s="5" customFormat="1">
      <c r="A59" s="4" t="s">
        <v>14</v>
      </c>
      <c r="B59" s="243" t="s">
        <v>105</v>
      </c>
      <c r="C59" s="243"/>
      <c r="D59" s="243"/>
      <c r="E59" s="243"/>
      <c r="F59" s="3"/>
      <c r="G59" s="41">
        <v>2E-3</v>
      </c>
      <c r="H59" s="19">
        <f t="shared" si="0"/>
        <v>1.7271372923076924</v>
      </c>
      <c r="I59" s="7"/>
      <c r="J59" s="279" t="s">
        <v>106</v>
      </c>
      <c r="K59" s="286"/>
      <c r="L59" s="286"/>
      <c r="M59" s="286"/>
      <c r="N59" s="14"/>
      <c r="O59" s="14"/>
      <c r="P59" s="14"/>
      <c r="Q59" s="14"/>
      <c r="R59" s="14"/>
      <c r="S59" s="14"/>
      <c r="T59" s="1"/>
    </row>
    <row r="60" spans="1:40" s="5" customFormat="1">
      <c r="A60" s="4" t="s">
        <v>45</v>
      </c>
      <c r="B60" s="270" t="s">
        <v>241</v>
      </c>
      <c r="C60" s="271"/>
      <c r="D60" s="271"/>
      <c r="E60" s="323"/>
      <c r="F60" s="3"/>
      <c r="G60" s="41">
        <v>1.4999999999999999E-2</v>
      </c>
      <c r="H60" s="25"/>
      <c r="I60" s="7"/>
      <c r="J60" s="49"/>
      <c r="K60" s="22"/>
      <c r="L60" s="22"/>
      <c r="M60" s="22"/>
      <c r="N60" s="14"/>
      <c r="O60" s="14"/>
      <c r="P60" s="14"/>
      <c r="Q60" s="14"/>
      <c r="R60" s="14"/>
      <c r="S60" s="14"/>
      <c r="T60" s="1"/>
    </row>
    <row r="61" spans="1:40" s="5" customFormat="1">
      <c r="A61" s="4" t="s">
        <v>47</v>
      </c>
      <c r="B61" s="243" t="s">
        <v>107</v>
      </c>
      <c r="C61" s="243"/>
      <c r="D61" s="243"/>
      <c r="E61" s="243"/>
      <c r="F61" s="3"/>
      <c r="G61" s="41">
        <v>2.5000000000000001E-2</v>
      </c>
      <c r="H61" s="19">
        <f t="shared" si="0"/>
        <v>21.589216153846156</v>
      </c>
      <c r="I61" s="7"/>
      <c r="J61" s="14" t="s">
        <v>108</v>
      </c>
      <c r="K61" s="14" t="s">
        <v>88</v>
      </c>
      <c r="L61" s="14" t="s">
        <v>109</v>
      </c>
      <c r="M61" s="14"/>
      <c r="N61" s="14"/>
      <c r="O61" s="14"/>
      <c r="P61" s="14"/>
      <c r="Q61" s="14"/>
      <c r="R61" s="14"/>
      <c r="S61" s="14"/>
      <c r="T61" s="1"/>
    </row>
    <row r="62" spans="1:40" s="5" customFormat="1">
      <c r="A62" s="4" t="s">
        <v>49</v>
      </c>
      <c r="B62" s="243" t="s">
        <v>110</v>
      </c>
      <c r="C62" s="243"/>
      <c r="D62" s="243"/>
      <c r="E62" s="243"/>
      <c r="F62" s="3"/>
      <c r="G62" s="41">
        <v>0.08</v>
      </c>
      <c r="H62" s="19">
        <f t="shared" si="0"/>
        <v>69.085491692307698</v>
      </c>
      <c r="I62" s="7"/>
      <c r="J62" s="43">
        <v>3000</v>
      </c>
      <c r="K62" s="28">
        <f>J62/12</f>
        <v>250</v>
      </c>
      <c r="L62" s="28">
        <f>K62</f>
        <v>250</v>
      </c>
      <c r="M62" s="14"/>
      <c r="N62" s="14"/>
      <c r="O62" s="14"/>
      <c r="P62" s="14"/>
      <c r="Q62" s="14"/>
      <c r="R62" s="14"/>
      <c r="S62" s="14"/>
      <c r="T62" s="1"/>
    </row>
    <row r="63" spans="1:40" s="5" customFormat="1">
      <c r="A63" s="4" t="s">
        <v>111</v>
      </c>
      <c r="B63" s="44" t="s">
        <v>112</v>
      </c>
      <c r="C63" s="45"/>
      <c r="D63" s="45"/>
      <c r="E63" s="45"/>
      <c r="F63" s="46"/>
      <c r="G63" s="139">
        <v>0.06</v>
      </c>
      <c r="H63" s="19">
        <f t="shared" si="0"/>
        <v>51.814118769230767</v>
      </c>
      <c r="I63" s="7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"/>
    </row>
    <row r="64" spans="1:40" s="5" customFormat="1">
      <c r="A64" s="149" t="s">
        <v>113</v>
      </c>
      <c r="B64" s="299" t="s">
        <v>114</v>
      </c>
      <c r="C64" s="299"/>
      <c r="D64" s="299"/>
      <c r="E64" s="299"/>
      <c r="F64" s="145"/>
      <c r="G64" s="173">
        <v>6.0000000000000001E-3</v>
      </c>
      <c r="H64" s="174">
        <f t="shared" si="0"/>
        <v>5.181411876923077</v>
      </c>
      <c r="I64" s="175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"/>
    </row>
    <row r="65" spans="1:19" s="5" customFormat="1">
      <c r="A65" s="22"/>
      <c r="B65" s="300" t="s">
        <v>52</v>
      </c>
      <c r="C65" s="300"/>
      <c r="D65" s="300"/>
      <c r="E65" s="300"/>
      <c r="F65" s="300"/>
      <c r="G65" s="52">
        <f>SUM(G56:G64)</f>
        <v>0.41300000000000009</v>
      </c>
      <c r="H65" s="177">
        <f t="shared" si="0"/>
        <v>356.65385086153856</v>
      </c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1:19" s="5" customFormat="1">
      <c r="A66" s="301"/>
      <c r="B66" s="301"/>
      <c r="C66" s="301"/>
      <c r="D66" s="301"/>
      <c r="E66" s="301"/>
      <c r="F66" s="301"/>
      <c r="G66" s="301"/>
      <c r="H66" s="301"/>
      <c r="I66" s="14"/>
      <c r="J66" s="48" t="s">
        <v>115</v>
      </c>
      <c r="K66" s="48"/>
      <c r="L66" s="48"/>
      <c r="M66" s="48"/>
      <c r="N66" s="49"/>
      <c r="O66" s="50"/>
      <c r="P66" s="50"/>
      <c r="Q66" s="50"/>
      <c r="R66" s="14"/>
      <c r="S66" s="14"/>
    </row>
    <row r="67" spans="1:19" s="5" customFormat="1" ht="31.5">
      <c r="A67" s="302" t="s">
        <v>116</v>
      </c>
      <c r="B67" s="303"/>
      <c r="C67" s="303"/>
      <c r="D67" s="303"/>
      <c r="E67" s="303"/>
      <c r="F67" s="303"/>
      <c r="G67" s="303"/>
      <c r="H67" s="304"/>
      <c r="I67" s="176"/>
      <c r="J67" s="286" t="s">
        <v>117</v>
      </c>
      <c r="K67" s="286"/>
      <c r="L67" s="51" t="s">
        <v>118</v>
      </c>
      <c r="M67" s="51" t="s">
        <v>119</v>
      </c>
      <c r="N67" s="50" t="s">
        <v>120</v>
      </c>
      <c r="O67" s="14"/>
      <c r="P67" s="14"/>
      <c r="Q67" s="14"/>
      <c r="R67" s="14"/>
      <c r="S67" s="14"/>
    </row>
    <row r="68" spans="1:19" s="5" customFormat="1">
      <c r="A68" s="4"/>
      <c r="B68" s="291" t="s">
        <v>121</v>
      </c>
      <c r="C68" s="292"/>
      <c r="D68" s="292"/>
      <c r="E68" s="292"/>
      <c r="F68" s="293"/>
      <c r="G68" s="4"/>
      <c r="H68" s="18" t="s">
        <v>31</v>
      </c>
      <c r="I68" s="7"/>
      <c r="J68" s="28">
        <f>K94+H69+H41+H39+H40+H42+H65</f>
        <v>462.04349389948732</v>
      </c>
      <c r="K68" s="14"/>
      <c r="L68" s="28">
        <v>3.94</v>
      </c>
      <c r="M68" s="52">
        <v>0.33610000000000001</v>
      </c>
      <c r="N68" s="14">
        <v>1.2999999999999999E-3</v>
      </c>
      <c r="O68" s="14"/>
      <c r="P68" s="14"/>
      <c r="Q68" s="14"/>
      <c r="R68" s="14"/>
      <c r="S68" s="14"/>
    </row>
    <row r="69" spans="1:19" s="5" customFormat="1">
      <c r="A69" s="4" t="s">
        <v>6</v>
      </c>
      <c r="B69" s="243" t="s">
        <v>121</v>
      </c>
      <c r="C69" s="243"/>
      <c r="D69" s="243"/>
      <c r="E69" s="243"/>
      <c r="F69" s="243"/>
      <c r="G69" s="3"/>
      <c r="H69" s="19">
        <f>H33*8.34%</f>
        <v>72.021625089230781</v>
      </c>
      <c r="I69" s="7"/>
      <c r="J69" s="14"/>
      <c r="K69" s="28"/>
      <c r="L69" s="14"/>
      <c r="M69" s="14" t="s">
        <v>52</v>
      </c>
      <c r="N69" s="28">
        <f>J68*L68*M68*N68</f>
        <v>0.79540981533064181</v>
      </c>
      <c r="O69" s="14"/>
      <c r="P69" s="14"/>
      <c r="Q69" s="14"/>
      <c r="R69" s="14"/>
      <c r="S69" s="14"/>
    </row>
    <row r="70" spans="1:19" s="5" customFormat="1">
      <c r="A70" s="4"/>
      <c r="B70" s="244" t="s">
        <v>122</v>
      </c>
      <c r="C70" s="244"/>
      <c r="D70" s="244"/>
      <c r="E70" s="244"/>
      <c r="F70" s="244"/>
      <c r="G70" s="3"/>
      <c r="H70" s="3"/>
      <c r="I70" s="7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s="5" customFormat="1">
      <c r="A71" s="4" t="s">
        <v>8</v>
      </c>
      <c r="B71" s="341" t="s">
        <v>123</v>
      </c>
      <c r="C71" s="342"/>
      <c r="D71" s="342"/>
      <c r="E71" s="342"/>
      <c r="F71" s="343"/>
      <c r="G71" s="3"/>
      <c r="H71" s="19">
        <f>H69*G65</f>
        <v>29.744931161852318</v>
      </c>
      <c r="I71" s="7"/>
      <c r="J71" s="279" t="s">
        <v>124</v>
      </c>
      <c r="K71" s="279"/>
      <c r="L71" s="279"/>
      <c r="M71" s="294" t="s">
        <v>125</v>
      </c>
      <c r="N71" s="294"/>
      <c r="O71" s="294"/>
      <c r="P71" s="294"/>
      <c r="Q71" s="294"/>
      <c r="R71" s="14"/>
      <c r="S71" s="14"/>
    </row>
    <row r="72" spans="1:19" s="5" customFormat="1" ht="57.75">
      <c r="A72" s="4"/>
      <c r="B72" s="244" t="s">
        <v>52</v>
      </c>
      <c r="C72" s="244"/>
      <c r="D72" s="244"/>
      <c r="E72" s="244"/>
      <c r="F72" s="244"/>
      <c r="G72" s="3"/>
      <c r="H72" s="26">
        <f>SUM(H69:H71)</f>
        <v>101.7665562510831</v>
      </c>
      <c r="I72" s="7"/>
      <c r="J72" s="49" t="s">
        <v>126</v>
      </c>
      <c r="K72" s="22"/>
      <c r="L72" s="14" t="s">
        <v>127</v>
      </c>
      <c r="M72" s="53" t="s">
        <v>128</v>
      </c>
      <c r="N72" s="54" t="s">
        <v>129</v>
      </c>
      <c r="O72" s="55" t="s">
        <v>130</v>
      </c>
      <c r="P72" s="55" t="s">
        <v>131</v>
      </c>
      <c r="Q72" s="55" t="s">
        <v>132</v>
      </c>
      <c r="R72" s="55" t="s">
        <v>133</v>
      </c>
      <c r="S72" s="14"/>
    </row>
    <row r="73" spans="1:19" s="5" customFormat="1">
      <c r="A73" s="277"/>
      <c r="B73" s="277"/>
      <c r="C73" s="277"/>
      <c r="D73" s="277"/>
      <c r="E73" s="277"/>
      <c r="F73" s="277"/>
      <c r="G73" s="277"/>
      <c r="H73" s="277"/>
      <c r="I73" s="7"/>
      <c r="J73" s="28">
        <f>((1/12)*0.05)*100</f>
        <v>0.41666666666666669</v>
      </c>
      <c r="K73" s="56"/>
      <c r="L73" s="28">
        <f>H26+H28+H62+H69+K94</f>
        <v>943.16193473025646</v>
      </c>
      <c r="M73" s="57">
        <f>(H26+H28+H62+H69+(K91/12))</f>
        <v>943.16193473025646</v>
      </c>
      <c r="N73" s="57">
        <f>(M73*(39/30.4375))</f>
        <v>1208.4867500445175</v>
      </c>
      <c r="O73" s="58">
        <v>41.06</v>
      </c>
      <c r="P73" s="59">
        <v>0.5</v>
      </c>
      <c r="Q73" s="57">
        <f>N73/O73</f>
        <v>29.432215052228873</v>
      </c>
      <c r="R73" s="28">
        <f>Q73*P74</f>
        <v>14.716107526114437</v>
      </c>
      <c r="S73" s="14"/>
    </row>
    <row r="74" spans="1:19" s="5" customFormat="1">
      <c r="A74" s="280" t="s">
        <v>134</v>
      </c>
      <c r="B74" s="280"/>
      <c r="C74" s="280"/>
      <c r="D74" s="280"/>
      <c r="E74" s="280"/>
      <c r="F74" s="280"/>
      <c r="G74" s="280"/>
      <c r="H74" s="280"/>
      <c r="I74" s="7"/>
      <c r="J74" s="52">
        <v>4.1999999999999997E-3</v>
      </c>
      <c r="K74" s="60"/>
      <c r="L74" s="28"/>
      <c r="M74" s="57" t="s">
        <v>135</v>
      </c>
      <c r="N74" s="58" t="s">
        <v>136</v>
      </c>
      <c r="O74" s="58"/>
      <c r="P74" s="58">
        <v>0.5</v>
      </c>
      <c r="Q74" s="58"/>
      <c r="R74" s="14"/>
      <c r="S74" s="14"/>
    </row>
    <row r="75" spans="1:19" s="5" customFormat="1">
      <c r="A75" s="4"/>
      <c r="B75" s="291" t="s">
        <v>137</v>
      </c>
      <c r="C75" s="292"/>
      <c r="D75" s="292"/>
      <c r="E75" s="292"/>
      <c r="F75" s="293"/>
      <c r="G75" s="18"/>
      <c r="H75" s="18" t="s">
        <v>31</v>
      </c>
      <c r="I75" s="7"/>
      <c r="J75" s="140">
        <f>L73*J74</f>
        <v>3.9612801258670771</v>
      </c>
      <c r="K75" s="28"/>
      <c r="L75" s="14"/>
      <c r="M75" s="57">
        <f>(M73/12)</f>
        <v>78.596827894188038</v>
      </c>
      <c r="N75" s="57">
        <f>N73/O73</f>
        <v>29.432215052228873</v>
      </c>
      <c r="O75" s="57"/>
      <c r="P75" s="58"/>
      <c r="Q75" s="58"/>
      <c r="R75" s="14"/>
      <c r="S75" s="14"/>
    </row>
    <row r="76" spans="1:19" s="5" customFormat="1">
      <c r="A76" s="4" t="s">
        <v>6</v>
      </c>
      <c r="B76" s="243" t="s">
        <v>137</v>
      </c>
      <c r="C76" s="243"/>
      <c r="D76" s="243"/>
      <c r="E76" s="243"/>
      <c r="F76" s="243"/>
      <c r="G76" s="3"/>
      <c r="H76" s="19">
        <f>N69</f>
        <v>0.79540981533064181</v>
      </c>
      <c r="I76" s="7"/>
      <c r="J76" s="14"/>
      <c r="K76" s="14"/>
      <c r="L76" s="14"/>
      <c r="M76" s="28"/>
      <c r="N76" s="28"/>
      <c r="O76" s="14"/>
      <c r="P76" s="14"/>
      <c r="Q76" s="14"/>
      <c r="R76" s="14"/>
      <c r="S76" s="14"/>
    </row>
    <row r="77" spans="1:19" s="5" customFormat="1" ht="16.5">
      <c r="A77" s="4" t="s">
        <v>8</v>
      </c>
      <c r="B77" s="243" t="s">
        <v>138</v>
      </c>
      <c r="C77" s="243"/>
      <c r="D77" s="243"/>
      <c r="E77" s="243"/>
      <c r="F77" s="243"/>
      <c r="G77" s="243"/>
      <c r="H77" s="19">
        <f>H76*G65</f>
        <v>0.32850425373155512</v>
      </c>
      <c r="I77" s="7"/>
      <c r="J77" s="48" t="s">
        <v>139</v>
      </c>
      <c r="K77" s="48"/>
      <c r="L77" s="48"/>
      <c r="M77" s="48"/>
      <c r="N77" s="38"/>
      <c r="O77" s="294" t="s">
        <v>140</v>
      </c>
      <c r="P77" s="295"/>
      <c r="Q77" s="284" t="s">
        <v>133</v>
      </c>
      <c r="R77" s="284"/>
      <c r="S77" s="14"/>
    </row>
    <row r="78" spans="1:19" s="5" customFormat="1">
      <c r="A78" s="4"/>
      <c r="B78" s="244" t="s">
        <v>52</v>
      </c>
      <c r="C78" s="244"/>
      <c r="D78" s="244"/>
      <c r="E78" s="244"/>
      <c r="F78" s="244"/>
      <c r="G78" s="3"/>
      <c r="H78" s="26">
        <f>SUM(H76:H77)</f>
        <v>1.1239140690621969</v>
      </c>
      <c r="I78" s="7"/>
      <c r="J78" s="14" t="s">
        <v>141</v>
      </c>
      <c r="K78" s="286" t="s">
        <v>142</v>
      </c>
      <c r="L78" s="286"/>
      <c r="M78" s="14" t="s">
        <v>143</v>
      </c>
      <c r="N78" s="14" t="s">
        <v>144</v>
      </c>
      <c r="O78" s="62" t="s">
        <v>145</v>
      </c>
      <c r="P78" s="62" t="s">
        <v>146</v>
      </c>
      <c r="Q78" s="63" t="s">
        <v>145</v>
      </c>
      <c r="R78" s="63" t="s">
        <v>146</v>
      </c>
      <c r="S78" s="14"/>
    </row>
    <row r="79" spans="1:19" s="5" customFormat="1">
      <c r="A79" s="277"/>
      <c r="B79" s="277"/>
      <c r="C79" s="277"/>
      <c r="D79" s="277"/>
      <c r="E79" s="277"/>
      <c r="F79" s="277"/>
      <c r="G79" s="277"/>
      <c r="H79" s="277"/>
      <c r="I79" s="7"/>
      <c r="J79" s="28">
        <v>0.08</v>
      </c>
      <c r="K79" s="14">
        <v>0.5</v>
      </c>
      <c r="L79" s="14"/>
      <c r="M79" s="14">
        <v>0.9</v>
      </c>
      <c r="N79" s="14">
        <f>(J79*K79)*M79</f>
        <v>3.6000000000000004E-2</v>
      </c>
      <c r="O79" s="64">
        <f>(L73*K79)*J79</f>
        <v>37.72647738921026</v>
      </c>
      <c r="P79" s="64">
        <f>(N73*K79)*J79</f>
        <v>48.339470001780704</v>
      </c>
      <c r="Q79" s="64">
        <f>O79*P74</f>
        <v>18.86323869460513</v>
      </c>
      <c r="R79" s="64">
        <f>P79*P74</f>
        <v>24.169735000890352</v>
      </c>
      <c r="S79" s="14"/>
    </row>
    <row r="80" spans="1:19" s="5" customFormat="1">
      <c r="A80" s="280" t="s">
        <v>147</v>
      </c>
      <c r="B80" s="280"/>
      <c r="C80" s="280"/>
      <c r="D80" s="280"/>
      <c r="E80" s="280"/>
      <c r="F80" s="280"/>
      <c r="G80" s="280"/>
      <c r="H80" s="280"/>
      <c r="I80" s="65" t="s">
        <v>140</v>
      </c>
      <c r="J80" s="14"/>
      <c r="K80" s="14"/>
      <c r="L80" s="14"/>
      <c r="M80" s="14"/>
      <c r="N80" s="52">
        <v>3.5999999999999997E-2</v>
      </c>
      <c r="O80" s="14"/>
      <c r="P80" s="14"/>
      <c r="Q80" s="14"/>
      <c r="R80" s="14"/>
      <c r="S80" s="14"/>
    </row>
    <row r="81" spans="1:21" s="5" customFormat="1">
      <c r="A81" s="4"/>
      <c r="B81" s="281" t="s">
        <v>148</v>
      </c>
      <c r="C81" s="281"/>
      <c r="D81" s="281"/>
      <c r="E81" s="281"/>
      <c r="F81" s="281"/>
      <c r="G81" s="18"/>
      <c r="H81" s="18" t="s">
        <v>31</v>
      </c>
      <c r="I81" s="66"/>
      <c r="J81" s="279" t="s">
        <v>149</v>
      </c>
      <c r="K81" s="279"/>
      <c r="L81" s="279"/>
      <c r="M81" s="287" t="s">
        <v>150</v>
      </c>
      <c r="N81" s="287"/>
      <c r="O81" s="287"/>
      <c r="P81" s="63"/>
      <c r="Q81" s="63"/>
      <c r="R81" s="63"/>
      <c r="S81" s="63"/>
      <c r="T81" s="63"/>
      <c r="U81" s="63"/>
    </row>
    <row r="82" spans="1:21" s="5" customFormat="1" ht="16.5">
      <c r="A82" s="4" t="s">
        <v>6</v>
      </c>
      <c r="B82" s="243" t="s">
        <v>151</v>
      </c>
      <c r="C82" s="243"/>
      <c r="D82" s="243"/>
      <c r="E82" s="243"/>
      <c r="F82" s="243"/>
      <c r="G82" s="67">
        <v>4.1999999999999997E-3</v>
      </c>
      <c r="H82" s="19">
        <f>L73*G82</f>
        <v>3.9612801258670771</v>
      </c>
      <c r="I82" s="68">
        <f>R73</f>
        <v>14.716107526114437</v>
      </c>
      <c r="J82" s="38" t="s">
        <v>152</v>
      </c>
      <c r="K82" s="14"/>
      <c r="L82" s="14"/>
      <c r="M82" s="63" t="s">
        <v>153</v>
      </c>
      <c r="N82" s="288" t="s">
        <v>154</v>
      </c>
      <c r="O82" s="288"/>
      <c r="P82" s="285" t="s">
        <v>155</v>
      </c>
      <c r="Q82" s="285"/>
      <c r="R82" s="285" t="s">
        <v>156</v>
      </c>
      <c r="S82" s="285"/>
      <c r="T82" s="285" t="s">
        <v>133</v>
      </c>
      <c r="U82" s="285"/>
    </row>
    <row r="83" spans="1:21" s="5" customFormat="1">
      <c r="A83" s="4" t="s">
        <v>8</v>
      </c>
      <c r="B83" s="243" t="s">
        <v>157</v>
      </c>
      <c r="C83" s="243"/>
      <c r="D83" s="243"/>
      <c r="E83" s="243"/>
      <c r="F83" s="243"/>
      <c r="G83" s="23">
        <v>0.08</v>
      </c>
      <c r="H83" s="19">
        <f>H82*G83</f>
        <v>0.3169024100693662</v>
      </c>
      <c r="I83" s="68">
        <f>I82*G83</f>
        <v>1.1772886020891549</v>
      </c>
      <c r="J83" s="52">
        <f>(7/30)/12</f>
        <v>1.9444444444444445E-2</v>
      </c>
      <c r="K83" s="14"/>
      <c r="L83" s="14"/>
      <c r="M83" s="64">
        <f>H26+H28+H37+H38+H39+H40+H41+H65+H69+K94</f>
        <v>1469.7720738994874</v>
      </c>
      <c r="N83" s="63" t="s">
        <v>145</v>
      </c>
      <c r="O83" s="63" t="s">
        <v>146</v>
      </c>
      <c r="P83" s="69">
        <f>7/L34</f>
        <v>0.23013698630136986</v>
      </c>
      <c r="Q83" s="63"/>
      <c r="R83" s="70">
        <f>7/K34</f>
        <v>0.2299794661190965</v>
      </c>
      <c r="S83" s="69">
        <f>7/M34</f>
        <v>0.22950819672131148</v>
      </c>
      <c r="T83" s="64">
        <f>O84*P74</f>
        <v>17.897857694830581</v>
      </c>
      <c r="U83" s="63"/>
    </row>
    <row r="84" spans="1:21" s="5" customFormat="1">
      <c r="A84" s="4" t="s">
        <v>12</v>
      </c>
      <c r="B84" s="308" t="s">
        <v>242</v>
      </c>
      <c r="C84" s="243"/>
      <c r="D84" s="243"/>
      <c r="E84" s="243"/>
      <c r="F84" s="243"/>
      <c r="G84" s="243"/>
      <c r="H84" s="19">
        <f>H82*N80</f>
        <v>0.14260608453121476</v>
      </c>
      <c r="I84" s="68">
        <f>Q79</f>
        <v>18.86323869460513</v>
      </c>
      <c r="J84" s="52"/>
      <c r="K84" s="14"/>
      <c r="L84" s="14"/>
      <c r="M84" s="63"/>
      <c r="N84" s="64">
        <f>M83</f>
        <v>1469.7720738994874</v>
      </c>
      <c r="O84" s="64">
        <f>M83/O73</f>
        <v>35.795715389661162</v>
      </c>
      <c r="P84" s="71">
        <v>0.23</v>
      </c>
      <c r="Q84" s="63"/>
      <c r="R84" s="63" t="s">
        <v>159</v>
      </c>
      <c r="S84" s="63" t="s">
        <v>160</v>
      </c>
      <c r="T84" s="63"/>
      <c r="U84" s="63"/>
    </row>
    <row r="85" spans="1:21" s="5" customFormat="1">
      <c r="A85" s="4" t="s">
        <v>14</v>
      </c>
      <c r="B85" s="243" t="s">
        <v>161</v>
      </c>
      <c r="C85" s="243"/>
      <c r="D85" s="243"/>
      <c r="E85" s="243"/>
      <c r="F85" s="243"/>
      <c r="G85" s="3"/>
      <c r="H85" s="19">
        <f>M83*J83</f>
        <v>28.578901436934476</v>
      </c>
      <c r="I85" s="68">
        <f>T83</f>
        <v>17.897857694830581</v>
      </c>
      <c r="J85" s="48" t="s">
        <v>162</v>
      </c>
      <c r="K85" s="48"/>
      <c r="L85" s="48"/>
      <c r="M85" s="48"/>
      <c r="N85" s="14"/>
      <c r="O85" s="14"/>
      <c r="P85" s="28">
        <f>(N84*P84)/12</f>
        <v>28.170631416406845</v>
      </c>
      <c r="Q85" s="14"/>
      <c r="R85" s="14"/>
      <c r="S85" s="14"/>
      <c r="T85" s="1"/>
      <c r="U85" s="3"/>
    </row>
    <row r="86" spans="1:21" s="5" customFormat="1">
      <c r="A86" s="4" t="s">
        <v>45</v>
      </c>
      <c r="B86" s="243" t="s">
        <v>163</v>
      </c>
      <c r="C86" s="243"/>
      <c r="D86" s="243"/>
      <c r="E86" s="243"/>
      <c r="F86" s="243"/>
      <c r="G86" s="243"/>
      <c r="H86" s="19">
        <f>H85*G65</f>
        <v>11.803086293453941</v>
      </c>
      <c r="I86" s="68">
        <f>I85*G65</f>
        <v>7.3918152279650311</v>
      </c>
      <c r="J86" s="14" t="s">
        <v>141</v>
      </c>
      <c r="K86" s="286" t="s">
        <v>164</v>
      </c>
      <c r="L86" s="286"/>
      <c r="M86" s="14" t="s">
        <v>165</v>
      </c>
      <c r="N86" s="14" t="s">
        <v>144</v>
      </c>
      <c r="O86" s="287" t="s">
        <v>166</v>
      </c>
      <c r="P86" s="288"/>
      <c r="Q86" s="288"/>
      <c r="R86" s="288"/>
      <c r="S86" s="63"/>
      <c r="T86" s="1"/>
      <c r="U86" s="3"/>
    </row>
    <row r="87" spans="1:21" s="5" customFormat="1" ht="29.25">
      <c r="A87" s="4" t="s">
        <v>47</v>
      </c>
      <c r="B87" s="243" t="s">
        <v>167</v>
      </c>
      <c r="C87" s="243"/>
      <c r="D87" s="243"/>
      <c r="E87" s="243"/>
      <c r="F87" s="243"/>
      <c r="G87" s="243"/>
      <c r="H87" s="19">
        <f>H85*N87</f>
        <v>0.57157802873868968</v>
      </c>
      <c r="I87" s="68">
        <f>T88</f>
        <v>13.035432860758974</v>
      </c>
      <c r="J87" s="28">
        <v>0.8</v>
      </c>
      <c r="K87" s="14">
        <v>0.5</v>
      </c>
      <c r="L87" s="14"/>
      <c r="M87" s="14">
        <v>0.05</v>
      </c>
      <c r="N87" s="14">
        <f>(J87*K87)*M87</f>
        <v>2.0000000000000004E-2</v>
      </c>
      <c r="O87" s="289" t="s">
        <v>168</v>
      </c>
      <c r="P87" s="290"/>
      <c r="Q87" s="63" t="s">
        <v>141</v>
      </c>
      <c r="R87" s="72" t="s">
        <v>169</v>
      </c>
      <c r="S87" s="63" t="s">
        <v>170</v>
      </c>
      <c r="T87" s="284" t="s">
        <v>133</v>
      </c>
      <c r="U87" s="284"/>
    </row>
    <row r="88" spans="1:21" s="5" customFormat="1">
      <c r="A88" s="4"/>
      <c r="B88" s="244" t="s">
        <v>52</v>
      </c>
      <c r="C88" s="244"/>
      <c r="D88" s="244"/>
      <c r="E88" s="244"/>
      <c r="F88" s="244"/>
      <c r="G88" s="3"/>
      <c r="H88" s="26">
        <f>SUM(H82:H87)</f>
        <v>45.37435437959477</v>
      </c>
      <c r="I88" s="73">
        <f>SUM(I82:I87)</f>
        <v>73.081740606363297</v>
      </c>
      <c r="J88" s="14"/>
      <c r="K88" s="14"/>
      <c r="L88" s="14"/>
      <c r="M88" s="14"/>
      <c r="N88" s="52">
        <v>2E-3</v>
      </c>
      <c r="O88" s="74"/>
      <c r="P88" s="63"/>
      <c r="Q88" s="63">
        <v>0.08</v>
      </c>
      <c r="R88" s="63">
        <v>0.5</v>
      </c>
      <c r="S88" s="64">
        <f>(O89*Q88)*R88</f>
        <v>26.070865721517947</v>
      </c>
      <c r="T88" s="64">
        <f>S88*P74</f>
        <v>13.035432860758974</v>
      </c>
      <c r="U88" s="3"/>
    </row>
    <row r="89" spans="1:21" s="5" customFormat="1">
      <c r="A89" s="277"/>
      <c r="B89" s="277"/>
      <c r="C89" s="277"/>
      <c r="D89" s="277"/>
      <c r="E89" s="277"/>
      <c r="F89" s="277"/>
      <c r="G89" s="277"/>
      <c r="H89" s="277"/>
      <c r="I89" s="7"/>
      <c r="J89" s="279" t="s">
        <v>171</v>
      </c>
      <c r="K89" s="279"/>
      <c r="L89" s="279"/>
      <c r="M89" s="279"/>
      <c r="N89" s="14"/>
      <c r="O89" s="64">
        <f>H26+H69+K94</f>
        <v>651.77164303794871</v>
      </c>
      <c r="P89" s="63"/>
      <c r="Q89" s="63"/>
      <c r="R89" s="63"/>
      <c r="S89" s="63"/>
      <c r="T89" s="1"/>
      <c r="U89" s="3"/>
    </row>
    <row r="90" spans="1:21" s="5" customFormat="1">
      <c r="A90" s="280" t="s">
        <v>172</v>
      </c>
      <c r="B90" s="280"/>
      <c r="C90" s="280"/>
      <c r="D90" s="280"/>
      <c r="E90" s="280"/>
      <c r="F90" s="280"/>
      <c r="G90" s="280"/>
      <c r="H90" s="280"/>
      <c r="I90" s="7"/>
      <c r="J90" s="14" t="s">
        <v>173</v>
      </c>
      <c r="K90" s="75" t="s">
        <v>174</v>
      </c>
      <c r="L90" s="14" t="s">
        <v>175</v>
      </c>
      <c r="M90" s="22" t="s">
        <v>176</v>
      </c>
      <c r="N90" s="14"/>
      <c r="O90" s="14"/>
      <c r="P90" s="14"/>
      <c r="Q90" s="14"/>
      <c r="R90" s="14"/>
      <c r="S90" s="14"/>
      <c r="T90" s="1"/>
      <c r="U90" s="3"/>
    </row>
    <row r="91" spans="1:21" s="5" customFormat="1">
      <c r="A91" s="4"/>
      <c r="B91" s="281" t="s">
        <v>177</v>
      </c>
      <c r="C91" s="281"/>
      <c r="D91" s="281"/>
      <c r="E91" s="281"/>
      <c r="F91" s="281"/>
      <c r="G91" s="18"/>
      <c r="H91" s="18" t="s">
        <v>31</v>
      </c>
      <c r="I91" s="7"/>
      <c r="J91" s="28">
        <f>H33</f>
        <v>863.5686461538462</v>
      </c>
      <c r="K91" s="14">
        <f>J91/3</f>
        <v>287.85621538461538</v>
      </c>
      <c r="L91" s="14">
        <v>12</v>
      </c>
      <c r="M91" s="28">
        <f>(J91+K91)/12</f>
        <v>95.952071794871799</v>
      </c>
      <c r="N91" s="14"/>
      <c r="O91" s="14"/>
      <c r="P91" s="14"/>
      <c r="Q91" s="14"/>
      <c r="R91" s="14"/>
      <c r="S91" s="14"/>
      <c r="T91" s="1"/>
      <c r="U91" s="3"/>
    </row>
    <row r="92" spans="1:21" s="5" customFormat="1">
      <c r="A92" s="4" t="s">
        <v>6</v>
      </c>
      <c r="B92" s="243" t="s">
        <v>178</v>
      </c>
      <c r="C92" s="243"/>
      <c r="D92" s="243"/>
      <c r="E92" s="243"/>
      <c r="F92" s="243"/>
      <c r="G92" s="41">
        <v>0.1111</v>
      </c>
      <c r="H92" s="19">
        <f>$H$33*G92</f>
        <v>95.942476587692312</v>
      </c>
      <c r="I92" s="7"/>
      <c r="J92" s="28">
        <f>J91*11.11%</f>
        <v>95.942476587692312</v>
      </c>
      <c r="K92" s="14"/>
      <c r="L92" s="14"/>
      <c r="M92" s="14"/>
      <c r="N92" s="14"/>
      <c r="O92" s="14"/>
      <c r="P92" s="14"/>
      <c r="Q92" s="14"/>
      <c r="R92" s="14"/>
      <c r="S92" s="14"/>
      <c r="T92" s="1"/>
      <c r="U92" s="3"/>
    </row>
    <row r="93" spans="1:21" s="5" customFormat="1">
      <c r="A93" s="4" t="s">
        <v>8</v>
      </c>
      <c r="B93" s="243" t="s">
        <v>179</v>
      </c>
      <c r="C93" s="243"/>
      <c r="D93" s="243"/>
      <c r="E93" s="243"/>
      <c r="F93" s="243"/>
      <c r="G93" s="41">
        <v>1.66E-2</v>
      </c>
      <c r="H93" s="19">
        <f>$H$33*G93</f>
        <v>14.335239526153847</v>
      </c>
      <c r="I93" s="7"/>
      <c r="J93" s="14"/>
      <c r="K93" s="282" t="s">
        <v>180</v>
      </c>
      <c r="L93" s="283"/>
      <c r="M93" s="14"/>
      <c r="N93" s="14"/>
      <c r="O93" s="14"/>
      <c r="P93" s="14"/>
      <c r="Q93" s="14"/>
      <c r="R93" s="14"/>
      <c r="S93" s="14"/>
      <c r="T93" s="1"/>
      <c r="U93" s="3"/>
    </row>
    <row r="94" spans="1:21" s="5" customFormat="1">
      <c r="A94" s="4" t="s">
        <v>12</v>
      </c>
      <c r="B94" s="243" t="s">
        <v>181</v>
      </c>
      <c r="C94" s="243"/>
      <c r="D94" s="243"/>
      <c r="E94" s="243"/>
      <c r="F94" s="243"/>
      <c r="G94" s="41">
        <v>2.0000000000000001E-4</v>
      </c>
      <c r="H94" s="19">
        <f>$H$33*G94</f>
        <v>0.17271372923076925</v>
      </c>
      <c r="I94" s="7"/>
      <c r="J94" s="14"/>
      <c r="K94" s="14">
        <f>K91/12</f>
        <v>23.98801794871795</v>
      </c>
      <c r="L94" s="14"/>
      <c r="M94" s="14"/>
      <c r="N94" s="14"/>
      <c r="O94" s="14"/>
      <c r="P94" s="14"/>
      <c r="Q94" s="14"/>
      <c r="R94" s="14"/>
      <c r="S94" s="14"/>
      <c r="T94" s="1"/>
      <c r="U94" s="3"/>
    </row>
    <row r="95" spans="1:21" s="5" customFormat="1">
      <c r="A95" s="4" t="s">
        <v>14</v>
      </c>
      <c r="B95" s="243" t="s">
        <v>182</v>
      </c>
      <c r="C95" s="243"/>
      <c r="D95" s="243"/>
      <c r="E95" s="243"/>
      <c r="F95" s="243"/>
      <c r="G95" s="41">
        <v>2.8E-3</v>
      </c>
      <c r="H95" s="19">
        <f>$H$33*G95</f>
        <v>2.4179922092307695</v>
      </c>
      <c r="I95" s="7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"/>
      <c r="U95" s="3"/>
    </row>
    <row r="96" spans="1:21" s="5" customFormat="1">
      <c r="A96" s="4" t="s">
        <v>45</v>
      </c>
      <c r="B96" s="243" t="s">
        <v>183</v>
      </c>
      <c r="C96" s="243"/>
      <c r="D96" s="243"/>
      <c r="E96" s="243"/>
      <c r="F96" s="243"/>
      <c r="G96" s="41">
        <v>2.9999999999999997E-4</v>
      </c>
      <c r="H96" s="19">
        <f>$H$33*G96</f>
        <v>0.25907059384615383</v>
      </c>
      <c r="I96" s="7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"/>
      <c r="U96" s="3"/>
    </row>
    <row r="97" spans="1:19" s="5" customFormat="1">
      <c r="A97" s="4" t="s">
        <v>47</v>
      </c>
      <c r="B97" s="243" t="s">
        <v>74</v>
      </c>
      <c r="C97" s="243"/>
      <c r="D97" s="243"/>
      <c r="E97" s="243"/>
      <c r="F97" s="243"/>
      <c r="G97" s="3"/>
      <c r="H97" s="3"/>
      <c r="I97" s="7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1:19" s="5" customFormat="1">
      <c r="A98" s="4"/>
      <c r="B98" s="244" t="s">
        <v>122</v>
      </c>
      <c r="C98" s="244"/>
      <c r="D98" s="244"/>
      <c r="E98" s="244"/>
      <c r="F98" s="244"/>
      <c r="G98" s="3"/>
      <c r="H98" s="26">
        <f>SUM(H92:H97)</f>
        <v>113.12749264615384</v>
      </c>
      <c r="I98" s="7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1:19" s="5" customFormat="1">
      <c r="A99" s="4" t="s">
        <v>49</v>
      </c>
      <c r="B99" s="243" t="s">
        <v>184</v>
      </c>
      <c r="C99" s="243"/>
      <c r="D99" s="243"/>
      <c r="E99" s="243"/>
      <c r="F99" s="243"/>
      <c r="G99" s="243"/>
      <c r="H99" s="31">
        <f>H98*G65</f>
        <v>46.721654462861544</v>
      </c>
      <c r="I99" s="7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1:19" s="5" customFormat="1">
      <c r="A100" s="4"/>
      <c r="B100" s="244" t="s">
        <v>52</v>
      </c>
      <c r="C100" s="244"/>
      <c r="D100" s="244"/>
      <c r="E100" s="244"/>
      <c r="F100" s="244"/>
      <c r="G100" s="3"/>
      <c r="H100" s="26">
        <f>SUM(H98:H99)</f>
        <v>159.84914710901538</v>
      </c>
      <c r="I100" s="7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9" s="5" customFormat="1">
      <c r="A101" s="277"/>
      <c r="B101" s="277"/>
      <c r="C101" s="277"/>
      <c r="D101" s="277"/>
      <c r="E101" s="277"/>
      <c r="F101" s="277"/>
      <c r="G101" s="277"/>
      <c r="H101" s="277"/>
      <c r="I101" s="7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1:19" s="5" customFormat="1">
      <c r="A102" s="275" t="s">
        <v>185</v>
      </c>
      <c r="B102" s="275"/>
      <c r="C102" s="275"/>
      <c r="D102" s="275"/>
      <c r="E102" s="275"/>
      <c r="F102" s="275"/>
      <c r="G102" s="275"/>
      <c r="H102" s="275"/>
      <c r="I102" s="7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1:19" s="5" customFormat="1">
      <c r="A103" s="4"/>
      <c r="B103" s="276" t="s">
        <v>94</v>
      </c>
      <c r="C103" s="276"/>
      <c r="D103" s="276"/>
      <c r="E103" s="276"/>
      <c r="F103" s="276"/>
      <c r="G103" s="276"/>
      <c r="H103" s="6" t="s">
        <v>31</v>
      </c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s="5" customFormat="1">
      <c r="A104" s="4"/>
      <c r="B104" s="243" t="s">
        <v>186</v>
      </c>
      <c r="C104" s="243"/>
      <c r="D104" s="243"/>
      <c r="E104" s="243"/>
      <c r="F104" s="243"/>
      <c r="G104" s="76"/>
      <c r="H104" s="19">
        <f>H65</f>
        <v>356.65385086153856</v>
      </c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s="5" customFormat="1">
      <c r="A105" s="4"/>
      <c r="B105" s="243" t="s">
        <v>187</v>
      </c>
      <c r="C105" s="243"/>
      <c r="D105" s="243"/>
      <c r="E105" s="243"/>
      <c r="F105" s="243"/>
      <c r="G105" s="76"/>
      <c r="H105" s="19">
        <f>H72</f>
        <v>101.7665562510831</v>
      </c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s="5" customFormat="1">
      <c r="A106" s="4"/>
      <c r="B106" s="243" t="s">
        <v>188</v>
      </c>
      <c r="C106" s="243"/>
      <c r="D106" s="243"/>
      <c r="E106" s="243"/>
      <c r="F106" s="243"/>
      <c r="G106" s="76"/>
      <c r="H106" s="19">
        <f>H78</f>
        <v>1.1239140690621969</v>
      </c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s="5" customFormat="1">
      <c r="A107" s="4"/>
      <c r="B107" s="243" t="s">
        <v>189</v>
      </c>
      <c r="C107" s="243"/>
      <c r="D107" s="243"/>
      <c r="E107" s="243"/>
      <c r="F107" s="243"/>
      <c r="G107" s="76"/>
      <c r="H107" s="19">
        <f>H88</f>
        <v>45.37435437959477</v>
      </c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s="5" customFormat="1">
      <c r="A108" s="4"/>
      <c r="B108" s="243" t="s">
        <v>190</v>
      </c>
      <c r="C108" s="243"/>
      <c r="D108" s="243"/>
      <c r="E108" s="243"/>
      <c r="F108" s="243"/>
      <c r="G108" s="76"/>
      <c r="H108" s="19">
        <f>H100</f>
        <v>159.84914710901538</v>
      </c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s="5" customFormat="1">
      <c r="A109" s="4"/>
      <c r="B109" s="243" t="s">
        <v>191</v>
      </c>
      <c r="C109" s="243"/>
      <c r="D109" s="243"/>
      <c r="E109" s="243"/>
      <c r="F109" s="243"/>
      <c r="G109" s="76"/>
      <c r="H109" s="3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s="5" customFormat="1">
      <c r="A110" s="4"/>
      <c r="B110" s="244" t="s">
        <v>52</v>
      </c>
      <c r="C110" s="244"/>
      <c r="D110" s="244"/>
      <c r="E110" s="244"/>
      <c r="F110" s="244"/>
      <c r="G110" s="3"/>
      <c r="H110" s="26">
        <f>SUM(H104:H109)</f>
        <v>664.76782267029398</v>
      </c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s="5" customFormat="1">
      <c r="A111" s="277"/>
      <c r="B111" s="277"/>
      <c r="C111" s="277"/>
      <c r="D111" s="277"/>
      <c r="E111" s="277"/>
      <c r="F111" s="277"/>
      <c r="G111" s="277"/>
      <c r="H111" s="277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s="5" customFormat="1">
      <c r="A112" s="276" t="s">
        <v>192</v>
      </c>
      <c r="B112" s="276"/>
      <c r="C112" s="276"/>
      <c r="D112" s="276"/>
      <c r="E112" s="276"/>
      <c r="F112" s="276"/>
      <c r="G112" s="276"/>
      <c r="H112" s="276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3" s="5" customFormat="1">
      <c r="A113" s="4"/>
      <c r="B113" s="278" t="s">
        <v>193</v>
      </c>
      <c r="C113" s="278"/>
      <c r="D113" s="278"/>
      <c r="E113" s="278"/>
      <c r="F113" s="278"/>
      <c r="G113" s="278"/>
      <c r="H113" s="6" t="s">
        <v>31</v>
      </c>
      <c r="I113" s="3"/>
      <c r="J113" s="1"/>
      <c r="K113" s="1"/>
      <c r="L113" s="1"/>
      <c r="M113" s="1"/>
    </row>
    <row r="114" spans="1:13" s="5" customFormat="1">
      <c r="A114" s="4" t="s">
        <v>6</v>
      </c>
      <c r="B114" s="243" t="s">
        <v>194</v>
      </c>
      <c r="C114" s="243"/>
      <c r="D114" s="243"/>
      <c r="E114" s="243"/>
      <c r="F114" s="243"/>
      <c r="G114" s="3"/>
      <c r="H114" s="19">
        <f>H33</f>
        <v>863.5686461538462</v>
      </c>
      <c r="I114" s="3"/>
      <c r="J114" s="1"/>
      <c r="K114" s="1"/>
      <c r="L114" s="1"/>
      <c r="M114" s="1"/>
    </row>
    <row r="115" spans="1:13" s="5" customFormat="1">
      <c r="A115" s="4" t="s">
        <v>8</v>
      </c>
      <c r="B115" s="243" t="s">
        <v>195</v>
      </c>
      <c r="C115" s="243"/>
      <c r="D115" s="243"/>
      <c r="E115" s="243"/>
      <c r="F115" s="243"/>
      <c r="G115" s="3"/>
      <c r="H115" s="19">
        <f>H43</f>
        <v>248.42178000000001</v>
      </c>
      <c r="I115" s="3"/>
      <c r="J115" s="1"/>
      <c r="K115" s="1"/>
      <c r="L115" s="1"/>
      <c r="M115" s="1"/>
    </row>
    <row r="116" spans="1:13" s="5" customFormat="1">
      <c r="A116" s="4" t="s">
        <v>12</v>
      </c>
      <c r="B116" s="243" t="s">
        <v>196</v>
      </c>
      <c r="C116" s="243"/>
      <c r="D116" s="243"/>
      <c r="E116" s="243"/>
      <c r="F116" s="243"/>
      <c r="G116" s="243"/>
      <c r="H116" s="19">
        <f>H51</f>
        <v>291.66666666666669</v>
      </c>
      <c r="I116" s="3"/>
      <c r="J116" s="1"/>
      <c r="K116" s="1"/>
      <c r="L116" s="1"/>
      <c r="M116" s="1"/>
    </row>
    <row r="117" spans="1:13" s="5" customFormat="1">
      <c r="A117" s="4" t="s">
        <v>14</v>
      </c>
      <c r="B117" s="243" t="s">
        <v>197</v>
      </c>
      <c r="C117" s="243"/>
      <c r="D117" s="243"/>
      <c r="E117" s="243"/>
      <c r="F117" s="243"/>
      <c r="G117" s="3"/>
      <c r="H117" s="19">
        <f>H110</f>
        <v>664.76782267029398</v>
      </c>
      <c r="I117" s="3"/>
      <c r="J117" s="1"/>
      <c r="K117" s="1"/>
      <c r="L117" s="1"/>
      <c r="M117" s="1"/>
    </row>
    <row r="118" spans="1:13" s="5" customFormat="1">
      <c r="A118" s="4"/>
      <c r="B118" s="244" t="s">
        <v>198</v>
      </c>
      <c r="C118" s="244"/>
      <c r="D118" s="244"/>
      <c r="E118" s="244"/>
      <c r="F118" s="244"/>
      <c r="G118" s="3"/>
      <c r="H118" s="26">
        <f>SUM(H114:H117)</f>
        <v>2068.4249154908071</v>
      </c>
      <c r="I118" s="3"/>
      <c r="J118" s="1"/>
      <c r="K118" s="1"/>
      <c r="L118" s="1"/>
      <c r="M118" s="1"/>
    </row>
    <row r="119" spans="1:13" s="5" customFormat="1">
      <c r="A119" s="277"/>
      <c r="B119" s="277"/>
      <c r="C119" s="277"/>
      <c r="D119" s="277"/>
      <c r="E119" s="277"/>
      <c r="F119" s="277"/>
      <c r="G119" s="277"/>
      <c r="H119" s="277"/>
      <c r="I119" s="3"/>
      <c r="J119" s="1"/>
      <c r="K119" s="1"/>
      <c r="L119" s="1"/>
      <c r="M119" s="1"/>
    </row>
    <row r="120" spans="1:13" s="5" customFormat="1">
      <c r="A120" s="4"/>
      <c r="B120" s="275" t="s">
        <v>243</v>
      </c>
      <c r="C120" s="275"/>
      <c r="D120" s="275"/>
      <c r="E120" s="275"/>
      <c r="F120" s="275"/>
      <c r="G120" s="275"/>
      <c r="H120" s="275"/>
      <c r="I120" s="3"/>
      <c r="J120" s="1"/>
      <c r="K120" s="1"/>
      <c r="L120" s="1"/>
      <c r="M120" s="1"/>
    </row>
    <row r="121" spans="1:13" s="5" customFormat="1">
      <c r="A121" s="4"/>
      <c r="B121" s="276" t="s">
        <v>201</v>
      </c>
      <c r="C121" s="276"/>
      <c r="D121" s="276"/>
      <c r="E121" s="276"/>
      <c r="F121" s="276"/>
      <c r="G121" s="37" t="s">
        <v>97</v>
      </c>
      <c r="H121" s="6" t="s">
        <v>31</v>
      </c>
      <c r="I121" s="3"/>
      <c r="J121" s="268" t="s">
        <v>202</v>
      </c>
      <c r="K121" s="269"/>
      <c r="L121" s="269"/>
      <c r="M121" s="1"/>
    </row>
    <row r="122" spans="1:13" s="5" customFormat="1" ht="30">
      <c r="A122" s="4" t="s">
        <v>6</v>
      </c>
      <c r="B122" s="243" t="s">
        <v>203</v>
      </c>
      <c r="C122" s="243"/>
      <c r="D122" s="243"/>
      <c r="E122" s="243"/>
      <c r="F122" s="243"/>
      <c r="G122" s="23">
        <v>0.05</v>
      </c>
      <c r="H122" s="26">
        <f>H118*G122</f>
        <v>103.42124577454035</v>
      </c>
      <c r="I122" s="3"/>
      <c r="J122" s="77" t="s">
        <v>204</v>
      </c>
      <c r="K122"/>
      <c r="L122" s="141" t="s">
        <v>244</v>
      </c>
      <c r="M122"/>
    </row>
    <row r="123" spans="1:13" s="5" customFormat="1">
      <c r="A123" s="4" t="s">
        <v>8</v>
      </c>
      <c r="B123" s="243" t="s">
        <v>206</v>
      </c>
      <c r="C123" s="243"/>
      <c r="D123" s="243"/>
      <c r="E123" s="243"/>
      <c r="F123" s="243"/>
      <c r="G123" s="23">
        <v>0.1</v>
      </c>
      <c r="H123" s="26">
        <f>(H118+H122)*G123</f>
        <v>217.18461612653473</v>
      </c>
      <c r="I123" s="3"/>
      <c r="J123" s="79">
        <f>H118+H122+H123</f>
        <v>2389.0307773918821</v>
      </c>
      <c r="K123"/>
      <c r="L123" s="142">
        <f>(100-14.25)/100</f>
        <v>0.85750000000000004</v>
      </c>
      <c r="M123"/>
    </row>
    <row r="124" spans="1:13" s="5" customFormat="1" ht="30">
      <c r="A124" s="4"/>
      <c r="B124" s="305" t="s">
        <v>245</v>
      </c>
      <c r="C124" s="306"/>
      <c r="D124" s="306"/>
      <c r="E124" s="306"/>
      <c r="F124" s="307"/>
      <c r="G124" s="3"/>
      <c r="H124" s="26">
        <f>H118+H122+H123</f>
        <v>2389.0307773918821</v>
      </c>
      <c r="I124" s="3"/>
      <c r="J124" s="1"/>
      <c r="K124"/>
      <c r="L124" s="143" t="s">
        <v>207</v>
      </c>
      <c r="M124"/>
    </row>
    <row r="125" spans="1:13" s="5" customFormat="1">
      <c r="A125" s="4" t="s">
        <v>208</v>
      </c>
      <c r="B125" s="270" t="s">
        <v>209</v>
      </c>
      <c r="C125" s="271"/>
      <c r="D125" s="271"/>
      <c r="E125" s="271"/>
      <c r="F125" s="271"/>
      <c r="G125" s="272"/>
      <c r="H125" s="273"/>
      <c r="I125" s="3"/>
      <c r="J125" s="1"/>
      <c r="K125"/>
      <c r="L125" s="144">
        <f>H124/L123</f>
        <v>2786.0417229059849</v>
      </c>
      <c r="M125"/>
    </row>
    <row r="126" spans="1:13" s="5" customFormat="1">
      <c r="A126" s="4"/>
      <c r="B126" s="243" t="s">
        <v>210</v>
      </c>
      <c r="C126" s="243"/>
      <c r="D126" s="243"/>
      <c r="E126" s="243"/>
      <c r="F126" s="243"/>
      <c r="G126" s="262" t="s">
        <v>246</v>
      </c>
      <c r="H126" s="263"/>
      <c r="I126" s="274"/>
      <c r="J126" s="274"/>
      <c r="K126" s="274"/>
      <c r="L126" s="274"/>
      <c r="M126" s="1"/>
    </row>
    <row r="127" spans="1:13" s="5" customFormat="1">
      <c r="A127" s="4"/>
      <c r="B127" s="264" t="s">
        <v>212</v>
      </c>
      <c r="C127" s="265"/>
      <c r="D127" s="265"/>
      <c r="E127" s="265"/>
      <c r="F127" s="266"/>
      <c r="G127" s="83">
        <v>7.5999999999999998E-2</v>
      </c>
      <c r="H127" s="84">
        <f>$L$125*G127</f>
        <v>211.73917094085485</v>
      </c>
      <c r="I127"/>
      <c r="J127"/>
      <c r="K127"/>
      <c r="L127"/>
      <c r="M127" s="1"/>
    </row>
    <row r="128" spans="1:13" s="5" customFormat="1">
      <c r="A128" s="4"/>
      <c r="B128" s="264" t="s">
        <v>213</v>
      </c>
      <c r="C128" s="265"/>
      <c r="D128" s="265"/>
      <c r="E128" s="265"/>
      <c r="F128" s="266"/>
      <c r="G128" s="83">
        <v>1.6500000000000001E-2</v>
      </c>
      <c r="H128" s="84">
        <f>$L$125*G128</f>
        <v>45.969688427948753</v>
      </c>
      <c r="I128"/>
      <c r="J128"/>
      <c r="K128"/>
      <c r="L128"/>
      <c r="M128" s="1"/>
    </row>
    <row r="129" spans="1:35" s="5" customFormat="1">
      <c r="A129" s="4"/>
      <c r="B129" s="243" t="s">
        <v>214</v>
      </c>
      <c r="C129" s="243"/>
      <c r="D129" s="243"/>
      <c r="E129" s="243"/>
      <c r="F129" s="243"/>
      <c r="G129" s="88"/>
      <c r="H129" s="84"/>
      <c r="I129"/>
      <c r="J129"/>
      <c r="K129"/>
      <c r="L129"/>
    </row>
    <row r="130" spans="1:35" s="5" customFormat="1">
      <c r="A130" s="4"/>
      <c r="B130" s="243" t="s">
        <v>215</v>
      </c>
      <c r="C130" s="243"/>
      <c r="D130" s="243"/>
      <c r="E130" s="243"/>
      <c r="F130" s="243"/>
      <c r="G130" s="88"/>
      <c r="H130" s="84"/>
      <c r="I130"/>
      <c r="J130"/>
      <c r="K130"/>
      <c r="L130"/>
    </row>
    <row r="131" spans="1:35" s="5" customFormat="1">
      <c r="A131" s="4"/>
      <c r="B131" s="264" t="s">
        <v>216</v>
      </c>
      <c r="C131" s="265"/>
      <c r="D131" s="265"/>
      <c r="E131" s="265"/>
      <c r="F131" s="266"/>
      <c r="G131" s="83">
        <v>0.05</v>
      </c>
      <c r="H131" s="84">
        <f>$L$125*G131</f>
        <v>139.30208614529926</v>
      </c>
      <c r="I131"/>
      <c r="J131"/>
      <c r="K131"/>
      <c r="L131"/>
    </row>
    <row r="132" spans="1:35" s="5" customFormat="1">
      <c r="A132" s="4"/>
      <c r="B132" s="244" t="s">
        <v>217</v>
      </c>
      <c r="C132" s="244"/>
      <c r="D132" s="244"/>
      <c r="E132" s="244"/>
      <c r="F132" s="244"/>
      <c r="G132" s="91">
        <f>SUM(G127:G131)</f>
        <v>0.14250000000000002</v>
      </c>
      <c r="H132" s="92">
        <f>SUM(H127:H131)</f>
        <v>397.01094551410284</v>
      </c>
      <c r="I132"/>
      <c r="J132"/>
      <c r="K132"/>
      <c r="L132"/>
    </row>
    <row r="133" spans="1:35" s="5" customFormat="1">
      <c r="A133" s="149"/>
      <c r="B133" s="257" t="s">
        <v>218</v>
      </c>
      <c r="C133" s="258"/>
      <c r="D133" s="258"/>
      <c r="E133" s="258"/>
      <c r="F133" s="259"/>
      <c r="G133" s="178"/>
      <c r="H133" s="179">
        <f>H122+H123+H132</f>
        <v>717.61680741517785</v>
      </c>
      <c r="I133"/>
      <c r="J133"/>
      <c r="K133"/>
      <c r="L133"/>
    </row>
    <row r="134" spans="1:35" s="5" customFormat="1">
      <c r="A134" s="22"/>
      <c r="B134" s="181"/>
      <c r="C134" s="181"/>
      <c r="D134" s="181"/>
      <c r="E134" s="181"/>
      <c r="F134" s="181"/>
      <c r="G134" s="182"/>
      <c r="H134" s="182"/>
      <c r="I134" s="14"/>
      <c r="J134" s="1"/>
      <c r="K134" s="1"/>
      <c r="L134" s="1"/>
    </row>
    <row r="135" spans="1:35" s="5" customFormat="1">
      <c r="A135" s="260" t="s">
        <v>219</v>
      </c>
      <c r="B135" s="261"/>
      <c r="C135" s="261"/>
      <c r="D135" s="261"/>
      <c r="E135" s="261"/>
      <c r="F135" s="261"/>
      <c r="G135" s="182"/>
      <c r="H135" s="182"/>
      <c r="I135" s="14"/>
      <c r="J135" s="1"/>
      <c r="K135" s="1"/>
      <c r="L135" s="1"/>
    </row>
    <row r="136" spans="1:35" s="5" customFormat="1">
      <c r="A136" s="171"/>
      <c r="B136" s="180"/>
      <c r="C136" s="180"/>
      <c r="D136" s="180"/>
      <c r="E136" s="180"/>
      <c r="F136" s="180"/>
      <c r="G136" s="131"/>
      <c r="H136" s="131"/>
      <c r="I136" s="131"/>
      <c r="J136" s="1"/>
      <c r="K136" s="1"/>
      <c r="L136" s="1"/>
    </row>
    <row r="137" spans="1:35" s="5" customFormat="1">
      <c r="A137" s="95" t="s">
        <v>6</v>
      </c>
      <c r="B137" s="240" t="s">
        <v>193</v>
      </c>
      <c r="C137" s="241"/>
      <c r="D137" s="241"/>
      <c r="E137" s="241"/>
      <c r="F137" s="241"/>
      <c r="G137" s="242"/>
      <c r="H137" s="95" t="s">
        <v>31</v>
      </c>
      <c r="I137" s="145"/>
      <c r="J137" s="1"/>
      <c r="K137" s="1"/>
      <c r="L137" s="1"/>
    </row>
    <row r="138" spans="1:35" s="5" customFormat="1">
      <c r="A138" s="4" t="s">
        <v>8</v>
      </c>
      <c r="B138" s="243" t="s">
        <v>194</v>
      </c>
      <c r="C138" s="243"/>
      <c r="D138" s="243"/>
      <c r="E138" s="243"/>
      <c r="F138" s="243"/>
      <c r="G138" s="96"/>
      <c r="H138" s="146">
        <f>H114</f>
        <v>863.5686461538462</v>
      </c>
      <c r="I138" s="28"/>
      <c r="J138" s="79"/>
      <c r="K138" s="79"/>
      <c r="L138" s="79"/>
    </row>
    <row r="139" spans="1:35" s="5" customFormat="1">
      <c r="A139" s="4" t="s">
        <v>12</v>
      </c>
      <c r="B139" s="243" t="s">
        <v>195</v>
      </c>
      <c r="C139" s="243"/>
      <c r="D139" s="243"/>
      <c r="E139" s="243"/>
      <c r="F139" s="243"/>
      <c r="G139" s="3"/>
      <c r="H139" s="19">
        <f>H115</f>
        <v>248.42178000000001</v>
      </c>
      <c r="I139" s="131"/>
      <c r="J139" s="79"/>
      <c r="K139" s="1"/>
      <c r="L139" s="79"/>
    </row>
    <row r="140" spans="1:35" s="5" customFormat="1">
      <c r="A140" s="4" t="s">
        <v>14</v>
      </c>
      <c r="B140" s="44" t="s">
        <v>196</v>
      </c>
      <c r="C140" s="45"/>
      <c r="D140" s="45"/>
      <c r="E140" s="45"/>
      <c r="F140" s="46"/>
      <c r="G140" s="3"/>
      <c r="H140" s="19">
        <f>H116</f>
        <v>291.66666666666669</v>
      </c>
      <c r="I140" s="3"/>
      <c r="J140" s="79"/>
      <c r="K140" s="1"/>
      <c r="L140" s="79"/>
    </row>
    <row r="141" spans="1:35" s="5" customFormat="1">
      <c r="A141" s="4"/>
      <c r="B141" s="243" t="s">
        <v>197</v>
      </c>
      <c r="C141" s="243"/>
      <c r="D141" s="243"/>
      <c r="E141" s="243"/>
      <c r="F141" s="243"/>
      <c r="G141" s="3"/>
      <c r="H141" s="19">
        <f>H117</f>
        <v>664.76782267029398</v>
      </c>
      <c r="I141" s="3"/>
      <c r="J141" s="79"/>
      <c r="K141" s="1"/>
      <c r="L141" s="79"/>
    </row>
    <row r="142" spans="1:35" s="5" customFormat="1">
      <c r="A142" s="4" t="s">
        <v>45</v>
      </c>
      <c r="B142" s="244" t="s">
        <v>198</v>
      </c>
      <c r="C142" s="244"/>
      <c r="D142" s="244"/>
      <c r="E142" s="244"/>
      <c r="F142" s="244"/>
      <c r="G142" s="3"/>
      <c r="H142" s="3"/>
      <c r="I142" s="3"/>
      <c r="J142" s="1"/>
      <c r="K142" s="1"/>
      <c r="L142" s="1"/>
    </row>
    <row r="143" spans="1:35" s="5" customFormat="1">
      <c r="A143" s="4"/>
      <c r="B143" s="243" t="s">
        <v>220</v>
      </c>
      <c r="C143" s="243"/>
      <c r="D143" s="243"/>
      <c r="E143" s="243"/>
      <c r="F143" s="243"/>
      <c r="G143" s="3"/>
      <c r="H143" s="19">
        <f>H133</f>
        <v>717.61680741517785</v>
      </c>
      <c r="I143" s="3"/>
      <c r="J143" s="79"/>
      <c r="K143" s="1"/>
      <c r="L143" s="79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s="5" customFormat="1">
      <c r="A144" s="95"/>
      <c r="B144" s="248" t="s">
        <v>221</v>
      </c>
      <c r="C144" s="248"/>
      <c r="D144" s="248"/>
      <c r="E144" s="248"/>
      <c r="F144" s="248"/>
      <c r="G144" s="97"/>
      <c r="H144" s="98">
        <f>SUM(H138:H143)</f>
        <v>2786.0417229059849</v>
      </c>
      <c r="I144" s="6"/>
      <c r="J144" s="147"/>
      <c r="K144" s="39"/>
      <c r="L144" s="147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6" s="105" customFormat="1" ht="28.5" customHeight="1">
      <c r="A145" s="249"/>
      <c r="B145" s="250"/>
      <c r="C145" s="250"/>
      <c r="D145" s="250"/>
      <c r="E145" s="250"/>
      <c r="F145" s="251"/>
      <c r="G145" s="100"/>
      <c r="H145" s="101"/>
      <c r="I145" s="102"/>
      <c r="J145" s="103"/>
      <c r="K145" s="104"/>
      <c r="L145" s="103"/>
      <c r="Y145" s="148"/>
      <c r="Z145" s="148"/>
      <c r="AA145" s="148"/>
      <c r="AB145" s="148"/>
      <c r="AC145" s="148"/>
      <c r="AD145" s="148"/>
      <c r="AE145" s="148"/>
      <c r="AF145" s="148"/>
      <c r="AG145" s="148"/>
      <c r="AH145" s="148"/>
      <c r="AI145" s="148"/>
    </row>
    <row r="146" spans="1:36" s="105" customFormat="1" ht="28.5" customHeight="1">
      <c r="A146" s="334" t="s">
        <v>222</v>
      </c>
      <c r="B146" s="335"/>
      <c r="C146" s="335"/>
      <c r="D146" s="335"/>
      <c r="E146" s="335"/>
      <c r="F146" s="335"/>
      <c r="G146" s="100"/>
      <c r="H146" s="107"/>
      <c r="I146" s="108"/>
      <c r="J146" s="103"/>
      <c r="K146" s="104"/>
      <c r="L146" s="103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</row>
    <row r="147" spans="1:36" ht="45">
      <c r="A147" s="149"/>
      <c r="B147" s="145"/>
      <c r="C147" s="150" t="s">
        <v>247</v>
      </c>
      <c r="D147" s="336" t="s">
        <v>248</v>
      </c>
      <c r="E147" s="337"/>
      <c r="F147" s="151" t="s">
        <v>249</v>
      </c>
      <c r="G147" s="152" t="s">
        <v>250</v>
      </c>
      <c r="H147" s="166" t="s">
        <v>227</v>
      </c>
      <c r="I147" s="1"/>
      <c r="J147" s="112"/>
      <c r="L147" s="77"/>
      <c r="M147" s="338"/>
      <c r="N147" s="338"/>
      <c r="O147" s="153"/>
      <c r="P147" s="77"/>
      <c r="Q147" s="77"/>
      <c r="R147" s="116"/>
      <c r="S147" s="116"/>
      <c r="T147" s="116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2"/>
    </row>
    <row r="148" spans="1:36" customFormat="1">
      <c r="A148" s="154"/>
      <c r="B148" s="167"/>
      <c r="C148" s="168">
        <f>H144/H7</f>
        <v>21.106376688681703</v>
      </c>
      <c r="D148" s="339">
        <f>H7</f>
        <v>132</v>
      </c>
      <c r="E148" s="340"/>
      <c r="F148" s="169">
        <f>H144</f>
        <v>2786.0417229059849</v>
      </c>
      <c r="G148" s="170">
        <f>D148*12</f>
        <v>1584</v>
      </c>
      <c r="H148" s="169">
        <f>F148*12</f>
        <v>33432.500674871815</v>
      </c>
      <c r="I148" s="239"/>
      <c r="J148" s="239"/>
      <c r="K148" s="126"/>
      <c r="L148" s="155"/>
      <c r="M148" s="239"/>
      <c r="N148" s="239"/>
      <c r="O148" s="155"/>
      <c r="P148" s="126"/>
      <c r="Q148" s="155"/>
      <c r="R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</row>
    <row r="149" spans="1:36" customFormat="1">
      <c r="C149" s="15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</row>
    <row r="150" spans="1:36" customFormat="1" ht="16.5" thickBot="1">
      <c r="A150" s="126"/>
      <c r="B150" s="126"/>
      <c r="C150" s="126"/>
      <c r="D150" s="126"/>
      <c r="E150" s="126"/>
      <c r="F150" s="126"/>
      <c r="G150" s="126"/>
      <c r="H150" s="126"/>
      <c r="I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  <c r="AI150" s="126"/>
    </row>
    <row r="151" spans="1:36" ht="31.5" customHeight="1" thickBot="1">
      <c r="A151" s="112"/>
      <c r="B151" s="1"/>
      <c r="C151" s="245" t="s">
        <v>251</v>
      </c>
      <c r="D151" s="246"/>
      <c r="E151" s="162">
        <f>C148</f>
        <v>21.106376688681703</v>
      </c>
      <c r="F151" s="1"/>
      <c r="G151" s="1"/>
      <c r="H151" s="1"/>
      <c r="I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2"/>
    </row>
    <row r="152" spans="1:36">
      <c r="A152" s="112"/>
      <c r="B152" s="1"/>
      <c r="C152" s="1"/>
      <c r="D152" s="1"/>
      <c r="E152" s="1"/>
      <c r="F152" s="1"/>
      <c r="G152" s="1"/>
      <c r="H152" s="1"/>
      <c r="I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2"/>
    </row>
    <row r="153" spans="1:36">
      <c r="A153" s="112"/>
      <c r="B153" s="1"/>
      <c r="C153" s="1"/>
      <c r="D153" s="1"/>
      <c r="E153" s="1"/>
      <c r="F153" s="1"/>
      <c r="G153" s="1"/>
      <c r="H153" s="1"/>
      <c r="I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2"/>
    </row>
    <row r="154" spans="1:36">
      <c r="A154" s="112"/>
      <c r="B154" s="1"/>
      <c r="C154" s="1"/>
      <c r="D154" s="1"/>
      <c r="E154" s="1"/>
      <c r="F154" s="1"/>
      <c r="G154" s="1"/>
      <c r="H154" s="1"/>
      <c r="I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2"/>
    </row>
    <row r="155" spans="1:36">
      <c r="A155" s="112"/>
      <c r="B155" s="1"/>
      <c r="C155" s="1"/>
      <c r="D155" s="1"/>
      <c r="E155" s="1"/>
      <c r="F155" s="1"/>
      <c r="G155" s="1"/>
      <c r="H155" s="1"/>
      <c r="I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2"/>
    </row>
    <row r="156" spans="1:36">
      <c r="A156" s="112"/>
      <c r="B156" s="1"/>
      <c r="C156" s="1"/>
      <c r="D156" s="1"/>
      <c r="E156" s="1"/>
      <c r="F156" s="1"/>
      <c r="G156" s="1"/>
      <c r="H156" s="1"/>
      <c r="I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2"/>
    </row>
    <row r="157" spans="1:36">
      <c r="A157" s="112"/>
      <c r="B157" s="1"/>
      <c r="C157" s="1"/>
      <c r="D157" s="1"/>
      <c r="E157" s="1"/>
      <c r="F157" s="1"/>
      <c r="G157" s="1"/>
      <c r="H157" s="1"/>
      <c r="I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2"/>
    </row>
    <row r="158" spans="1:36">
      <c r="A158" s="112"/>
      <c r="B158" s="1"/>
      <c r="C158" s="1"/>
      <c r="D158" s="1"/>
      <c r="E158" s="1"/>
      <c r="F158" s="1"/>
      <c r="G158" s="1"/>
      <c r="H158" s="1"/>
      <c r="I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2"/>
    </row>
    <row r="159" spans="1:36">
      <c r="A159" s="112"/>
      <c r="B159" s="1"/>
      <c r="C159" s="1"/>
      <c r="D159" s="1"/>
      <c r="E159" s="1"/>
      <c r="F159" s="1"/>
      <c r="G159" s="1"/>
      <c r="H159" s="1"/>
      <c r="I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2"/>
    </row>
    <row r="160" spans="1:36">
      <c r="A160" s="112"/>
      <c r="B160" s="1"/>
      <c r="C160" s="1"/>
      <c r="D160" s="1"/>
      <c r="E160" s="1"/>
      <c r="F160" s="1"/>
      <c r="G160" s="1"/>
      <c r="H160" s="1"/>
      <c r="I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2"/>
    </row>
    <row r="161" spans="1:36">
      <c r="A161" s="112"/>
      <c r="B161" s="1"/>
      <c r="C161" s="1"/>
      <c r="D161" s="1"/>
      <c r="E161" s="1"/>
      <c r="F161" s="1"/>
      <c r="G161" s="1"/>
      <c r="H161" s="1"/>
      <c r="I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2"/>
    </row>
    <row r="162" spans="1:36">
      <c r="A162" s="112"/>
      <c r="B162" s="1"/>
      <c r="C162" s="1"/>
      <c r="D162" s="1"/>
      <c r="E162" s="1"/>
      <c r="F162" s="1"/>
      <c r="G162" s="1"/>
      <c r="H162" s="1"/>
      <c r="I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2"/>
    </row>
    <row r="163" spans="1:36">
      <c r="A163" s="112"/>
      <c r="B163" s="1"/>
      <c r="C163" s="1"/>
      <c r="D163" s="1"/>
      <c r="E163" s="1"/>
      <c r="F163" s="1"/>
      <c r="G163" s="1"/>
      <c r="H163" s="1"/>
      <c r="I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2"/>
    </row>
    <row r="164" spans="1:36">
      <c r="A164" s="112"/>
      <c r="B164" s="1"/>
      <c r="C164" s="1"/>
      <c r="D164" s="1"/>
      <c r="E164" s="1"/>
      <c r="F164" s="1"/>
      <c r="G164" s="1"/>
      <c r="H164" s="1"/>
      <c r="I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2"/>
    </row>
    <row r="165" spans="1:36">
      <c r="A165" s="112"/>
      <c r="B165" s="1"/>
      <c r="C165" s="1"/>
      <c r="D165" s="1"/>
      <c r="E165" s="1"/>
      <c r="F165" s="1"/>
      <c r="G165" s="1"/>
      <c r="H165" s="1"/>
      <c r="I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2"/>
    </row>
    <row r="166" spans="1:36">
      <c r="A166" s="112"/>
      <c r="B166" s="1"/>
      <c r="C166" s="1"/>
      <c r="D166" s="1"/>
      <c r="E166" s="1"/>
      <c r="F166" s="1"/>
      <c r="G166" s="1"/>
      <c r="H166" s="1"/>
      <c r="I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2"/>
    </row>
    <row r="167" spans="1:36">
      <c r="A167" s="112"/>
      <c r="B167" s="1"/>
      <c r="C167" s="1"/>
      <c r="D167" s="1"/>
      <c r="E167" s="1"/>
      <c r="F167" s="1"/>
      <c r="G167" s="1"/>
      <c r="H167" s="1"/>
      <c r="I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2"/>
    </row>
    <row r="168" spans="1:36">
      <c r="A168" s="112"/>
      <c r="B168" s="1"/>
      <c r="C168" s="1"/>
      <c r="D168" s="1"/>
      <c r="E168" s="1"/>
      <c r="F168" s="1"/>
      <c r="G168" s="1"/>
      <c r="H168" s="1"/>
      <c r="I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2"/>
    </row>
    <row r="169" spans="1:36">
      <c r="A169" s="112"/>
      <c r="B169" s="1"/>
      <c r="C169" s="1"/>
      <c r="D169" s="1"/>
      <c r="E169" s="1"/>
      <c r="F169" s="1"/>
      <c r="G169" s="1"/>
      <c r="H169" s="1"/>
      <c r="I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2"/>
    </row>
    <row r="170" spans="1:36">
      <c r="A170" s="112"/>
      <c r="B170" s="1"/>
      <c r="C170" s="1"/>
      <c r="D170" s="1"/>
      <c r="E170" s="1"/>
      <c r="F170" s="1"/>
      <c r="G170" s="1"/>
      <c r="H170" s="1"/>
      <c r="I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2"/>
    </row>
    <row r="171" spans="1:36">
      <c r="A171" s="112"/>
      <c r="B171" s="1"/>
      <c r="C171" s="1"/>
      <c r="D171" s="1"/>
      <c r="E171" s="1"/>
      <c r="F171" s="1"/>
      <c r="G171" s="1"/>
      <c r="H171" s="1"/>
      <c r="I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2"/>
    </row>
    <row r="172" spans="1:36">
      <c r="A172" s="112"/>
      <c r="B172" s="1"/>
      <c r="C172" s="1"/>
      <c r="D172" s="1"/>
      <c r="E172" s="1"/>
      <c r="F172" s="1"/>
      <c r="G172" s="1"/>
      <c r="H172" s="1"/>
      <c r="I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2"/>
    </row>
    <row r="173" spans="1:36">
      <c r="A173" s="112"/>
      <c r="B173" s="1"/>
      <c r="C173" s="1"/>
      <c r="D173" s="1"/>
      <c r="E173" s="1"/>
      <c r="F173" s="1"/>
      <c r="G173" s="1"/>
      <c r="H173" s="1"/>
      <c r="I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2"/>
    </row>
    <row r="174" spans="1:36">
      <c r="A174" s="112"/>
      <c r="B174" s="1"/>
      <c r="C174" s="1"/>
      <c r="D174" s="1"/>
      <c r="E174" s="1"/>
      <c r="F174" s="1"/>
      <c r="G174" s="1"/>
      <c r="H174" s="1"/>
      <c r="I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2"/>
    </row>
    <row r="175" spans="1:36">
      <c r="A175" s="112"/>
      <c r="B175" s="1"/>
      <c r="C175" s="1"/>
      <c r="D175" s="1"/>
      <c r="E175" s="1"/>
      <c r="F175" s="1"/>
      <c r="G175" s="1"/>
      <c r="H175" s="1"/>
      <c r="I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2"/>
    </row>
    <row r="176" spans="1:36">
      <c r="A176" s="112"/>
      <c r="B176" s="1"/>
      <c r="C176" s="1"/>
      <c r="D176" s="1"/>
      <c r="E176" s="1"/>
      <c r="F176" s="1"/>
      <c r="G176" s="1"/>
      <c r="H176" s="1"/>
      <c r="I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2"/>
    </row>
    <row r="177" spans="1:36">
      <c r="A177" s="112"/>
      <c r="B177" s="1"/>
      <c r="C177" s="1"/>
      <c r="D177" s="1"/>
      <c r="E177" s="1"/>
      <c r="F177" s="1"/>
      <c r="G177" s="1"/>
      <c r="H177" s="1"/>
      <c r="I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2"/>
    </row>
    <row r="178" spans="1:36">
      <c r="A178" s="112"/>
      <c r="B178" s="1"/>
      <c r="C178" s="1"/>
      <c r="D178" s="1"/>
      <c r="E178" s="1"/>
      <c r="F178" s="1"/>
      <c r="G178" s="1"/>
      <c r="H178" s="1"/>
      <c r="I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57"/>
      <c r="AF178" s="131"/>
      <c r="AG178" s="131"/>
      <c r="AH178" s="131"/>
      <c r="AI178" s="131"/>
    </row>
    <row r="179" spans="1:36">
      <c r="A179" s="112"/>
      <c r="B179" s="1"/>
      <c r="C179" s="1"/>
      <c r="D179" s="1"/>
      <c r="E179" s="1"/>
      <c r="F179" s="1"/>
      <c r="G179" s="1"/>
      <c r="H179" s="1"/>
      <c r="I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2"/>
    </row>
    <row r="180" spans="1:36">
      <c r="A180" s="112"/>
      <c r="B180" s="1"/>
      <c r="C180" s="1"/>
      <c r="D180" s="1"/>
      <c r="E180" s="1"/>
      <c r="F180" s="1"/>
      <c r="G180" s="1"/>
      <c r="H180" s="1"/>
      <c r="I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2"/>
    </row>
    <row r="181" spans="1:36">
      <c r="A181" s="112"/>
      <c r="B181" s="1"/>
      <c r="C181" s="1"/>
      <c r="D181" s="1"/>
      <c r="E181" s="1"/>
      <c r="F181" s="1"/>
      <c r="G181" s="1"/>
      <c r="H181" s="1"/>
      <c r="I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2"/>
    </row>
    <row r="182" spans="1:36">
      <c r="A182" s="112"/>
      <c r="B182" s="1"/>
      <c r="C182" s="1"/>
      <c r="D182" s="1"/>
      <c r="E182" s="1"/>
      <c r="F182" s="1"/>
      <c r="G182" s="1"/>
      <c r="H182" s="1"/>
      <c r="I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2"/>
    </row>
    <row r="183" spans="1:36"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2"/>
    </row>
    <row r="184" spans="1:36"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2"/>
    </row>
    <row r="185" spans="1:36"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2"/>
    </row>
  </sheetData>
  <mergeCells count="191">
    <mergeCell ref="A1:I2"/>
    <mergeCell ref="A4:E4"/>
    <mergeCell ref="A5:D5"/>
    <mergeCell ref="E5:I5"/>
    <mergeCell ref="A6:D6"/>
    <mergeCell ref="E6:I6"/>
    <mergeCell ref="B12:F12"/>
    <mergeCell ref="A14:C14"/>
    <mergeCell ref="D14:H14"/>
    <mergeCell ref="I14:J14"/>
    <mergeCell ref="K14:L14"/>
    <mergeCell ref="A15:C15"/>
    <mergeCell ref="D15:H15"/>
    <mergeCell ref="A7:E7"/>
    <mergeCell ref="F7:G8"/>
    <mergeCell ref="H7:I8"/>
    <mergeCell ref="B9:F9"/>
    <mergeCell ref="B10:D10"/>
    <mergeCell ref="B11:F11"/>
    <mergeCell ref="G22:H22"/>
    <mergeCell ref="A16:H16"/>
    <mergeCell ref="A17:H17"/>
    <mergeCell ref="B20:F20"/>
    <mergeCell ref="G20:H20"/>
    <mergeCell ref="B21:F21"/>
    <mergeCell ref="G21:H21"/>
    <mergeCell ref="B29:F29"/>
    <mergeCell ref="B30:F30"/>
    <mergeCell ref="B31:F31"/>
    <mergeCell ref="B32:F32"/>
    <mergeCell ref="J17:L17"/>
    <mergeCell ref="A18:H18"/>
    <mergeCell ref="J18:K18"/>
    <mergeCell ref="B19:F19"/>
    <mergeCell ref="G19:H19"/>
    <mergeCell ref="B22:F22"/>
    <mergeCell ref="A24:H24"/>
    <mergeCell ref="J24:M24"/>
    <mergeCell ref="B25:F25"/>
    <mergeCell ref="B26:F26"/>
    <mergeCell ref="B27:F27"/>
    <mergeCell ref="B28:F28"/>
    <mergeCell ref="J28:M28"/>
    <mergeCell ref="B39:F39"/>
    <mergeCell ref="J39:M39"/>
    <mergeCell ref="B40:F40"/>
    <mergeCell ref="B41:F41"/>
    <mergeCell ref="K32:M32"/>
    <mergeCell ref="A33:F33"/>
    <mergeCell ref="J51:M51"/>
    <mergeCell ref="B42:F42"/>
    <mergeCell ref="B43:F43"/>
    <mergeCell ref="J43:M43"/>
    <mergeCell ref="A34:H34"/>
    <mergeCell ref="A35:H35"/>
    <mergeCell ref="J35:M35"/>
    <mergeCell ref="B36:F36"/>
    <mergeCell ref="B37:F37"/>
    <mergeCell ref="B38:F38"/>
    <mergeCell ref="A52:H52"/>
    <mergeCell ref="A53:H53"/>
    <mergeCell ref="A44:H44"/>
    <mergeCell ref="A45:H45"/>
    <mergeCell ref="B46:F46"/>
    <mergeCell ref="B47:F47"/>
    <mergeCell ref="B49:F49"/>
    <mergeCell ref="B50:F50"/>
    <mergeCell ref="B51:F51"/>
    <mergeCell ref="J47:M47"/>
    <mergeCell ref="B48:F48"/>
    <mergeCell ref="J48:K48"/>
    <mergeCell ref="B59:E59"/>
    <mergeCell ref="J59:M59"/>
    <mergeCell ref="A54:H54"/>
    <mergeCell ref="B55:F55"/>
    <mergeCell ref="J55:M55"/>
    <mergeCell ref="B56:E56"/>
    <mergeCell ref="B57:E57"/>
    <mergeCell ref="B58:E58"/>
    <mergeCell ref="B70:F70"/>
    <mergeCell ref="B71:F71"/>
    <mergeCell ref="J71:L71"/>
    <mergeCell ref="B60:E60"/>
    <mergeCell ref="B61:E61"/>
    <mergeCell ref="B62:E62"/>
    <mergeCell ref="B64:E64"/>
    <mergeCell ref="M71:Q71"/>
    <mergeCell ref="B72:F72"/>
    <mergeCell ref="A73:H73"/>
    <mergeCell ref="B65:F65"/>
    <mergeCell ref="A66:H66"/>
    <mergeCell ref="A67:H67"/>
    <mergeCell ref="J67:K67"/>
    <mergeCell ref="B68:F68"/>
    <mergeCell ref="B69:F69"/>
    <mergeCell ref="T82:U82"/>
    <mergeCell ref="B78:F78"/>
    <mergeCell ref="K78:L78"/>
    <mergeCell ref="A79:H79"/>
    <mergeCell ref="A80:H80"/>
    <mergeCell ref="B81:F81"/>
    <mergeCell ref="J81:L81"/>
    <mergeCell ref="N82:O82"/>
    <mergeCell ref="P82:Q82"/>
    <mergeCell ref="R82:S82"/>
    <mergeCell ref="A74:H74"/>
    <mergeCell ref="B75:F75"/>
    <mergeCell ref="B76:F76"/>
    <mergeCell ref="B77:G77"/>
    <mergeCell ref="B85:F85"/>
    <mergeCell ref="B86:G86"/>
    <mergeCell ref="K86:L86"/>
    <mergeCell ref="O86:R86"/>
    <mergeCell ref="O77:P77"/>
    <mergeCell ref="Q77:R77"/>
    <mergeCell ref="B83:F83"/>
    <mergeCell ref="B84:G84"/>
    <mergeCell ref="M81:O81"/>
    <mergeCell ref="B82:F82"/>
    <mergeCell ref="B87:G87"/>
    <mergeCell ref="O87:P87"/>
    <mergeCell ref="A90:H90"/>
    <mergeCell ref="B91:F91"/>
    <mergeCell ref="B92:F92"/>
    <mergeCell ref="B93:F93"/>
    <mergeCell ref="A101:H101"/>
    <mergeCell ref="A102:H102"/>
    <mergeCell ref="B103:G103"/>
    <mergeCell ref="B104:F104"/>
    <mergeCell ref="T87:U87"/>
    <mergeCell ref="B88:F88"/>
    <mergeCell ref="A89:H89"/>
    <mergeCell ref="J89:M89"/>
    <mergeCell ref="K93:L93"/>
    <mergeCell ref="B94:F94"/>
    <mergeCell ref="B95:F95"/>
    <mergeCell ref="B96:F96"/>
    <mergeCell ref="B97:F97"/>
    <mergeCell ref="B98:F98"/>
    <mergeCell ref="B99:G99"/>
    <mergeCell ref="B100:F100"/>
    <mergeCell ref="B113:G113"/>
    <mergeCell ref="B114:F114"/>
    <mergeCell ref="B115:F115"/>
    <mergeCell ref="B116:G116"/>
    <mergeCell ref="B105:F105"/>
    <mergeCell ref="B106:F106"/>
    <mergeCell ref="B107:F107"/>
    <mergeCell ref="B108:F108"/>
    <mergeCell ref="B109:F109"/>
    <mergeCell ref="B110:F110"/>
    <mergeCell ref="A111:H111"/>
    <mergeCell ref="A112:H112"/>
    <mergeCell ref="B125:F125"/>
    <mergeCell ref="G125:H125"/>
    <mergeCell ref="B126:F126"/>
    <mergeCell ref="G126:H126"/>
    <mergeCell ref="B117:F117"/>
    <mergeCell ref="B118:F118"/>
    <mergeCell ref="A135:F135"/>
    <mergeCell ref="B137:G137"/>
    <mergeCell ref="I126:J126"/>
    <mergeCell ref="A119:H119"/>
    <mergeCell ref="B120:H120"/>
    <mergeCell ref="B121:F121"/>
    <mergeCell ref="J121:L121"/>
    <mergeCell ref="B122:F122"/>
    <mergeCell ref="B123:F123"/>
    <mergeCell ref="B124:F124"/>
    <mergeCell ref="B138:F138"/>
    <mergeCell ref="B139:F139"/>
    <mergeCell ref="K126:L126"/>
    <mergeCell ref="B127:F127"/>
    <mergeCell ref="B128:F128"/>
    <mergeCell ref="B129:F129"/>
    <mergeCell ref="B130:F130"/>
    <mergeCell ref="B131:F131"/>
    <mergeCell ref="B132:F132"/>
    <mergeCell ref="B133:F133"/>
    <mergeCell ref="C151:D151"/>
    <mergeCell ref="D147:E147"/>
    <mergeCell ref="M147:N147"/>
    <mergeCell ref="D148:E148"/>
    <mergeCell ref="I148:J148"/>
    <mergeCell ref="M148:N148"/>
    <mergeCell ref="A145:F145"/>
    <mergeCell ref="A146:F146"/>
    <mergeCell ref="B141:F141"/>
    <mergeCell ref="B142:F142"/>
    <mergeCell ref="B143:F143"/>
    <mergeCell ref="B144:F144"/>
  </mergeCells>
  <phoneticPr fontId="29" type="noConversion"/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  <rowBreaks count="2" manualBreakCount="2">
    <brk id="65" max="20" man="1"/>
    <brk id="134" max="20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187"/>
  <sheetViews>
    <sheetView tabSelected="1" workbookViewId="0">
      <selection activeCell="I15" sqref="I15"/>
    </sheetView>
  </sheetViews>
  <sheetFormatPr defaultColWidth="10.625" defaultRowHeight="15.75"/>
  <cols>
    <col min="1" max="1" width="3.25" style="4" customWidth="1"/>
    <col min="2" max="3" width="10.625" style="3" customWidth="1"/>
    <col min="4" max="4" width="10.125" style="3" customWidth="1"/>
    <col min="5" max="5" width="14.125" style="3" customWidth="1"/>
    <col min="6" max="6" width="20" style="3" customWidth="1"/>
    <col min="7" max="7" width="14.5" style="3" customWidth="1"/>
    <col min="8" max="8" width="26.375" style="3" customWidth="1"/>
    <col min="9" max="9" width="13" style="3" customWidth="1"/>
    <col min="10" max="10" width="15.25" style="1" customWidth="1"/>
    <col min="11" max="11" width="16.5" style="1" customWidth="1"/>
    <col min="12" max="12" width="17.875" style="1" customWidth="1"/>
    <col min="13" max="13" width="20.625" style="1" customWidth="1"/>
    <col min="14" max="14" width="17.875" style="1" customWidth="1"/>
    <col min="15" max="19" width="10.625" style="1" customWidth="1"/>
    <col min="20" max="20" width="11" style="1" customWidth="1"/>
    <col min="21" max="16384" width="10.625" style="3"/>
  </cols>
  <sheetData>
    <row r="1" spans="1:256" ht="22.5" customHeight="1">
      <c r="A1" s="349" t="s">
        <v>254</v>
      </c>
      <c r="B1" s="350"/>
      <c r="C1" s="350"/>
      <c r="D1" s="350"/>
      <c r="E1" s="350"/>
      <c r="F1" s="350"/>
      <c r="G1" s="350"/>
      <c r="H1" s="350"/>
      <c r="I1" s="351"/>
      <c r="J1" s="317" t="s">
        <v>10</v>
      </c>
      <c r="K1" s="317"/>
      <c r="L1" s="317"/>
      <c r="M1" s="31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</row>
    <row r="2" spans="1:256">
      <c r="C2" s="183"/>
      <c r="H2" s="7"/>
      <c r="I2" s="14"/>
      <c r="J2" s="317"/>
      <c r="K2" s="317"/>
      <c r="L2" s="317"/>
      <c r="M2" s="31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>
      <c r="A3" s="281" t="s">
        <v>1</v>
      </c>
      <c r="B3" s="281"/>
      <c r="C3" s="281"/>
      <c r="D3" s="281"/>
      <c r="E3" s="281"/>
      <c r="H3" s="7"/>
      <c r="I3" s="14"/>
      <c r="J3" s="317"/>
      <c r="K3" s="317"/>
      <c r="L3" s="317"/>
      <c r="M3" s="317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>
      <c r="A4" s="318" t="s">
        <v>2</v>
      </c>
      <c r="B4" s="318"/>
      <c r="C4" s="318"/>
      <c r="D4" s="318"/>
      <c r="E4" s="327"/>
      <c r="F4" s="328"/>
      <c r="G4" s="328"/>
      <c r="H4" s="328"/>
      <c r="I4" s="353"/>
      <c r="J4" s="352"/>
      <c r="K4" s="317"/>
      <c r="L4" s="317"/>
      <c r="M4" s="317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>
      <c r="A5" s="318" t="s">
        <v>3</v>
      </c>
      <c r="B5" s="318"/>
      <c r="C5" s="318"/>
      <c r="D5" s="318"/>
      <c r="E5" s="327"/>
      <c r="F5" s="328"/>
      <c r="G5" s="328"/>
      <c r="H5" s="328"/>
      <c r="I5" s="329"/>
      <c r="J5" s="352"/>
      <c r="K5" s="317"/>
      <c r="L5" s="317"/>
      <c r="M5" s="317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ht="20.25" customHeight="1">
      <c r="A6" s="318" t="s">
        <v>4</v>
      </c>
      <c r="B6" s="318"/>
      <c r="C6" s="318"/>
      <c r="D6" s="318"/>
      <c r="E6" s="318"/>
      <c r="F6" s="331" t="s">
        <v>5</v>
      </c>
      <c r="G6" s="331"/>
      <c r="H6" s="354">
        <v>132</v>
      </c>
      <c r="I6" s="355"/>
      <c r="J6" s="352"/>
      <c r="K6" s="317"/>
      <c r="L6" s="317"/>
      <c r="M6" s="317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ht="24" customHeight="1">
      <c r="C7" s="6"/>
      <c r="F7" s="331"/>
      <c r="G7" s="331"/>
      <c r="H7" s="356"/>
      <c r="I7" s="357"/>
      <c r="J7" s="358" t="s">
        <v>269</v>
      </c>
      <c r="K7" s="358"/>
      <c r="L7" s="358"/>
      <c r="M7" s="358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ht="14.25" customHeight="1">
      <c r="A8" s="4" t="s">
        <v>6</v>
      </c>
      <c r="B8" s="243" t="s">
        <v>7</v>
      </c>
      <c r="C8" s="243"/>
      <c r="D8" s="243"/>
      <c r="E8" s="243"/>
      <c r="F8" s="243"/>
      <c r="H8" s="184">
        <v>42370</v>
      </c>
      <c r="I8" s="185"/>
      <c r="J8" s="358"/>
      <c r="K8" s="358"/>
      <c r="L8" s="358"/>
      <c r="M8" s="358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ht="14.25" customHeight="1">
      <c r="A9" s="4" t="s">
        <v>8</v>
      </c>
      <c r="B9" s="243" t="s">
        <v>9</v>
      </c>
      <c r="C9" s="243"/>
      <c r="D9" s="243"/>
      <c r="E9" s="10" t="s">
        <v>10</v>
      </c>
      <c r="G9" s="359" t="s">
        <v>230</v>
      </c>
      <c r="H9" s="360"/>
      <c r="I9" s="14"/>
      <c r="J9" s="358"/>
      <c r="K9" s="358"/>
      <c r="L9" s="358"/>
      <c r="M9" s="358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ht="14.25" customHeight="1">
      <c r="A10" s="4" t="s">
        <v>12</v>
      </c>
      <c r="B10" s="243" t="s">
        <v>13</v>
      </c>
      <c r="C10" s="243"/>
      <c r="D10" s="243"/>
      <c r="E10" s="243"/>
      <c r="F10" s="243"/>
      <c r="H10" s="186" t="s">
        <v>255</v>
      </c>
      <c r="I10" s="14"/>
      <c r="J10" s="358"/>
      <c r="K10" s="358"/>
      <c r="L10" s="358"/>
      <c r="M10" s="358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ht="14.25" customHeight="1">
      <c r="A11" s="4" t="s">
        <v>14</v>
      </c>
      <c r="B11" s="361" t="s">
        <v>15</v>
      </c>
      <c r="C11" s="361"/>
      <c r="D11" s="361"/>
      <c r="E11" s="361"/>
      <c r="F11" s="361"/>
      <c r="H11" s="7">
        <v>12</v>
      </c>
      <c r="I11" s="14"/>
      <c r="J11" s="358"/>
      <c r="K11" s="358"/>
      <c r="L11" s="358"/>
      <c r="M11" s="358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ht="14.25" customHeight="1">
      <c r="C12" s="12"/>
      <c r="H12" s="7"/>
      <c r="I12" s="14"/>
      <c r="J12" s="358"/>
      <c r="K12" s="358"/>
      <c r="L12" s="358"/>
      <c r="M12" s="358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ht="14.25" customHeight="1">
      <c r="C13" s="12"/>
      <c r="H13" s="7"/>
      <c r="I13" s="14"/>
      <c r="J13" s="187"/>
      <c r="K13" s="187"/>
      <c r="L13" s="187"/>
      <c r="M13" s="187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ht="15" customHeight="1">
      <c r="A14" s="281" t="s">
        <v>256</v>
      </c>
      <c r="B14" s="281"/>
      <c r="C14" s="281"/>
      <c r="D14" s="324" t="s">
        <v>16</v>
      </c>
      <c r="E14" s="324"/>
      <c r="F14" s="324"/>
      <c r="G14" s="324"/>
      <c r="H14" s="324"/>
      <c r="I14" s="315" t="s">
        <v>257</v>
      </c>
      <c r="J14" s="316"/>
      <c r="K14" s="317"/>
      <c r="L14" s="317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>
      <c r="A15" s="318" t="s">
        <v>258</v>
      </c>
      <c r="B15" s="318"/>
      <c r="C15" s="318"/>
      <c r="D15" s="347">
        <v>360</v>
      </c>
      <c r="E15" s="348"/>
      <c r="F15" s="348"/>
      <c r="G15" s="348"/>
      <c r="H15" s="348"/>
      <c r="I15" s="3">
        <f>M19</f>
        <v>1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>
      <c r="A16" s="325"/>
      <c r="B16" s="272"/>
      <c r="C16" s="272"/>
      <c r="D16" s="272"/>
      <c r="E16" s="272"/>
      <c r="F16" s="272"/>
      <c r="G16" s="272"/>
      <c r="H16" s="273"/>
      <c r="I16" s="7"/>
      <c r="J16" s="14"/>
      <c r="K16" s="14"/>
      <c r="L16" s="14"/>
      <c r="M16" s="14"/>
      <c r="N16" s="14"/>
      <c r="O16" s="14"/>
      <c r="P16" s="14"/>
      <c r="Q16" s="14"/>
      <c r="R16" s="14"/>
      <c r="S16" s="14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>
      <c r="A17" s="277"/>
      <c r="B17" s="277"/>
      <c r="C17" s="277"/>
      <c r="D17" s="277"/>
      <c r="E17" s="277"/>
      <c r="F17" s="277"/>
      <c r="G17" s="277"/>
      <c r="H17" s="277"/>
      <c r="I17" s="7"/>
      <c r="J17" s="279" t="s">
        <v>18</v>
      </c>
      <c r="K17" s="279"/>
      <c r="L17" s="279"/>
      <c r="M17" s="14"/>
      <c r="N17" s="14"/>
      <c r="O17" s="14"/>
      <c r="P17" s="14"/>
      <c r="Q17" s="14"/>
      <c r="R17" s="14"/>
      <c r="S17" s="14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>
      <c r="A18" s="281" t="s">
        <v>19</v>
      </c>
      <c r="B18" s="281"/>
      <c r="C18" s="281"/>
      <c r="D18" s="281"/>
      <c r="E18" s="281"/>
      <c r="F18" s="281"/>
      <c r="G18" s="281"/>
      <c r="H18" s="281"/>
      <c r="I18" s="7"/>
      <c r="J18" s="286" t="s">
        <v>20</v>
      </c>
      <c r="K18" s="286"/>
      <c r="L18" s="14" t="s">
        <v>21</v>
      </c>
      <c r="M18" s="14" t="s">
        <v>22</v>
      </c>
      <c r="N18" s="14"/>
      <c r="O18" s="14"/>
      <c r="P18" s="14"/>
      <c r="Q18" s="14"/>
      <c r="R18" s="14"/>
      <c r="S18" s="1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>
      <c r="A19" s="4">
        <v>1</v>
      </c>
      <c r="B19" s="243" t="s">
        <v>23</v>
      </c>
      <c r="C19" s="243"/>
      <c r="D19" s="243"/>
      <c r="E19" s="243"/>
      <c r="F19" s="243"/>
      <c r="G19" s="362" t="s">
        <v>259</v>
      </c>
      <c r="H19" s="363"/>
      <c r="I19" s="7"/>
      <c r="J19" s="14">
        <v>0</v>
      </c>
      <c r="K19" s="14"/>
      <c r="L19" s="14">
        <v>0</v>
      </c>
      <c r="M19" s="14">
        <v>1</v>
      </c>
      <c r="N19" s="14"/>
      <c r="O19" s="14"/>
      <c r="P19" s="14"/>
      <c r="Q19" s="14"/>
      <c r="R19" s="14"/>
      <c r="S19" s="14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>
      <c r="A20" s="4">
        <v>2</v>
      </c>
      <c r="B20" s="243" t="s">
        <v>260</v>
      </c>
      <c r="C20" s="243"/>
      <c r="D20" s="243"/>
      <c r="E20" s="243"/>
      <c r="F20" s="243"/>
      <c r="G20" s="366">
        <v>926.27</v>
      </c>
      <c r="H20" s="366"/>
      <c r="I20" s="188"/>
      <c r="J20" s="189"/>
      <c r="K20" s="14"/>
      <c r="L20" s="14"/>
      <c r="M20" s="14"/>
      <c r="N20" s="14"/>
      <c r="O20" s="14"/>
      <c r="P20" s="14"/>
      <c r="Q20" s="14"/>
      <c r="R20" s="14"/>
      <c r="S20" s="14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>
      <c r="A21" s="4">
        <v>3</v>
      </c>
      <c r="B21" s="243" t="s">
        <v>26</v>
      </c>
      <c r="C21" s="243"/>
      <c r="D21" s="243"/>
      <c r="E21" s="243"/>
      <c r="F21" s="243"/>
      <c r="G21" s="367" t="s">
        <v>259</v>
      </c>
      <c r="H21" s="368"/>
      <c r="I21" s="7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>
      <c r="A22" s="4">
        <v>4</v>
      </c>
      <c r="B22" s="243" t="s">
        <v>27</v>
      </c>
      <c r="C22" s="243"/>
      <c r="D22" s="243"/>
      <c r="E22" s="243"/>
      <c r="F22" s="243"/>
      <c r="G22" s="364">
        <v>42430</v>
      </c>
      <c r="H22" s="365"/>
      <c r="I22" s="7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>
      <c r="I23" s="7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>
      <c r="A24" s="275" t="s">
        <v>28</v>
      </c>
      <c r="B24" s="275"/>
      <c r="C24" s="275"/>
      <c r="D24" s="275"/>
      <c r="E24" s="275"/>
      <c r="F24" s="275"/>
      <c r="G24" s="275"/>
      <c r="H24" s="275"/>
      <c r="I24" s="190"/>
      <c r="J24" s="279" t="s">
        <v>29</v>
      </c>
      <c r="K24" s="279"/>
      <c r="L24" s="279"/>
      <c r="M24" s="279"/>
      <c r="N24" s="14"/>
      <c r="O24" s="14"/>
      <c r="P24" s="14"/>
      <c r="Q24" s="14"/>
      <c r="R24" s="14"/>
      <c r="S24" s="14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>
      <c r="B25" s="281" t="s">
        <v>30</v>
      </c>
      <c r="C25" s="281"/>
      <c r="D25" s="281"/>
      <c r="E25" s="281"/>
      <c r="F25" s="281"/>
      <c r="G25" s="18"/>
      <c r="H25" s="17" t="s">
        <v>31</v>
      </c>
      <c r="I25" s="14"/>
      <c r="J25" s="191" t="s">
        <v>32</v>
      </c>
      <c r="K25" s="14" t="s">
        <v>33</v>
      </c>
      <c r="L25" s="14" t="s">
        <v>34</v>
      </c>
      <c r="M25" s="14" t="s">
        <v>35</v>
      </c>
      <c r="N25" s="14"/>
      <c r="O25" s="14"/>
      <c r="P25" s="14"/>
      <c r="Q25" s="14"/>
      <c r="R25" s="14"/>
      <c r="S25" s="14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>
      <c r="A26" s="4" t="s">
        <v>6</v>
      </c>
      <c r="B26" s="243" t="s">
        <v>36</v>
      </c>
      <c r="C26" s="243"/>
      <c r="D26" s="243"/>
      <c r="E26" s="243"/>
      <c r="F26" s="243"/>
      <c r="H26" s="192">
        <f>G20/220*H6</f>
        <v>555.76200000000006</v>
      </c>
      <c r="I26" s="28"/>
      <c r="J26" s="193">
        <f>H26/220</f>
        <v>2.5261909090909094</v>
      </c>
      <c r="K26" s="21">
        <v>0.2</v>
      </c>
      <c r="L26" s="20">
        <f>J26*K26</f>
        <v>0.50523818181818192</v>
      </c>
      <c r="M26" s="194"/>
      <c r="N26" s="14"/>
      <c r="O26" s="14"/>
      <c r="P26" s="14"/>
      <c r="Q26" s="14"/>
      <c r="R26" s="14"/>
      <c r="S26" s="14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>
      <c r="A27" s="4" t="s">
        <v>8</v>
      </c>
      <c r="B27" s="243" t="s">
        <v>37</v>
      </c>
      <c r="C27" s="243"/>
      <c r="D27" s="243"/>
      <c r="E27" s="243"/>
      <c r="F27" s="243"/>
      <c r="G27" s="23"/>
      <c r="H27" s="195"/>
      <c r="I27" s="196"/>
      <c r="J27" s="191"/>
      <c r="K27" s="14"/>
      <c r="L27" s="14"/>
      <c r="M27" s="14"/>
      <c r="N27" s="14"/>
      <c r="O27" s="14"/>
      <c r="P27" s="14"/>
      <c r="Q27" s="14"/>
      <c r="R27" s="14"/>
      <c r="S27" s="14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>
      <c r="A28" s="4" t="s">
        <v>12</v>
      </c>
      <c r="B28" s="243" t="s">
        <v>261</v>
      </c>
      <c r="C28" s="243"/>
      <c r="D28" s="243"/>
      <c r="E28" s="243"/>
      <c r="F28" s="243"/>
      <c r="G28" s="23">
        <v>0.4</v>
      </c>
      <c r="H28" s="197">
        <f>H26*40%</f>
        <v>222.30480000000003</v>
      </c>
      <c r="I28" s="14"/>
      <c r="J28" s="369" t="s">
        <v>39</v>
      </c>
      <c r="K28" s="279"/>
      <c r="L28" s="279"/>
      <c r="M28" s="279"/>
      <c r="N28" s="14"/>
      <c r="O28" s="14"/>
      <c r="P28" s="14"/>
      <c r="Q28" s="14"/>
      <c r="R28" s="14"/>
      <c r="S28" s="14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>
      <c r="A29" s="4" t="s">
        <v>14</v>
      </c>
      <c r="B29" s="243" t="s">
        <v>40</v>
      </c>
      <c r="C29" s="243"/>
      <c r="D29" s="243"/>
      <c r="E29" s="243"/>
      <c r="F29" s="243"/>
      <c r="G29" s="23"/>
      <c r="H29" s="198"/>
      <c r="I29" s="199"/>
      <c r="J29" s="191" t="s">
        <v>41</v>
      </c>
      <c r="K29" s="14" t="s">
        <v>42</v>
      </c>
      <c r="L29" s="14" t="s">
        <v>43</v>
      </c>
      <c r="M29" s="14" t="s">
        <v>84</v>
      </c>
      <c r="N29" s="14"/>
      <c r="O29" s="14"/>
      <c r="P29" s="14"/>
      <c r="Q29" s="14"/>
      <c r="R29" s="14"/>
      <c r="S29" s="14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>
      <c r="A30" s="4" t="s">
        <v>45</v>
      </c>
      <c r="B30" s="243" t="s">
        <v>233</v>
      </c>
      <c r="C30" s="243"/>
      <c r="D30" s="243"/>
      <c r="E30" s="243"/>
      <c r="F30" s="243"/>
      <c r="G30" s="23"/>
      <c r="H30" s="198"/>
      <c r="I30" s="199"/>
      <c r="J30" s="193">
        <f>(J26*1.2)</f>
        <v>3.0314290909090911</v>
      </c>
      <c r="K30" s="21">
        <v>0.5</v>
      </c>
      <c r="L30" s="20">
        <f>J30*K30</f>
        <v>1.5157145454545455</v>
      </c>
      <c r="M30" s="200"/>
      <c r="N30" s="14"/>
      <c r="O30" s="14"/>
      <c r="P30" s="14"/>
      <c r="Q30" s="14"/>
      <c r="R30" s="14"/>
      <c r="S30" s="14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>
      <c r="A31" s="4" t="s">
        <v>47</v>
      </c>
      <c r="B31" s="243" t="s">
        <v>262</v>
      </c>
      <c r="C31" s="243"/>
      <c r="D31" s="243"/>
      <c r="E31" s="243"/>
      <c r="F31" s="243"/>
      <c r="H31" s="198"/>
      <c r="I31" s="199"/>
      <c r="J31" s="191"/>
      <c r="K31" s="14"/>
      <c r="L31" s="14"/>
      <c r="M31" s="14"/>
      <c r="N31" s="14"/>
      <c r="O31" s="14"/>
      <c r="P31" s="14"/>
      <c r="Q31" s="14"/>
      <c r="R31" s="14"/>
      <c r="S31" s="14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>
      <c r="A32" s="4" t="s">
        <v>49</v>
      </c>
      <c r="B32" s="370" t="s">
        <v>50</v>
      </c>
      <c r="C32" s="370"/>
      <c r="D32" s="370"/>
      <c r="E32" s="370"/>
      <c r="F32" s="370"/>
      <c r="H32" s="197">
        <f>H26/26*4</f>
        <v>85.501846153846159</v>
      </c>
      <c r="I32" s="14"/>
      <c r="J32" s="191"/>
      <c r="K32" s="279" t="s">
        <v>51</v>
      </c>
      <c r="L32" s="286"/>
      <c r="M32" s="286"/>
      <c r="N32" s="14"/>
      <c r="O32" s="14"/>
      <c r="P32" s="14"/>
      <c r="Q32" s="14"/>
      <c r="R32" s="14"/>
      <c r="S32" s="14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>
      <c r="A33" s="305" t="s">
        <v>52</v>
      </c>
      <c r="B33" s="306"/>
      <c r="C33" s="306"/>
      <c r="D33" s="306"/>
      <c r="E33" s="306"/>
      <c r="F33" s="307"/>
      <c r="H33" s="27">
        <f>SUM(H26:H32)</f>
        <v>863.5686461538462</v>
      </c>
      <c r="I33" s="177"/>
      <c r="J33" s="191"/>
      <c r="K33" s="28" t="s">
        <v>53</v>
      </c>
      <c r="L33" s="14" t="s">
        <v>54</v>
      </c>
      <c r="M33" s="14" t="s">
        <v>235</v>
      </c>
      <c r="N33" s="14"/>
      <c r="O33" s="14"/>
      <c r="P33" s="14"/>
      <c r="Q33" s="14"/>
      <c r="R33" s="14"/>
      <c r="S33" s="14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>
      <c r="A34" s="277"/>
      <c r="B34" s="277"/>
      <c r="C34" s="277"/>
      <c r="D34" s="277"/>
      <c r="E34" s="277"/>
      <c r="F34" s="277"/>
      <c r="G34" s="277"/>
      <c r="H34" s="371"/>
      <c r="I34" s="14"/>
      <c r="J34" s="191"/>
      <c r="K34" s="29">
        <f>(((365*3)+366)/4)/12</f>
        <v>30.4375</v>
      </c>
      <c r="L34" s="29">
        <f>365/12</f>
        <v>30.416666666666668</v>
      </c>
      <c r="M34" s="29">
        <f>366/12</f>
        <v>30.5</v>
      </c>
      <c r="N34" s="14"/>
      <c r="O34" s="14"/>
      <c r="P34" s="14"/>
      <c r="Q34" s="14"/>
      <c r="R34" s="14"/>
      <c r="S34" s="14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>
      <c r="A35" s="275" t="s">
        <v>56</v>
      </c>
      <c r="B35" s="275"/>
      <c r="C35" s="275"/>
      <c r="D35" s="275"/>
      <c r="E35" s="275"/>
      <c r="F35" s="275"/>
      <c r="G35" s="275"/>
      <c r="H35" s="372"/>
      <c r="I35" s="14"/>
      <c r="J35" s="369" t="s">
        <v>57</v>
      </c>
      <c r="K35" s="286"/>
      <c r="L35" s="286"/>
      <c r="M35" s="286"/>
      <c r="N35" s="14"/>
      <c r="O35" s="14"/>
      <c r="P35" s="14"/>
      <c r="Q35" s="14"/>
      <c r="R35" s="14"/>
      <c r="S35" s="1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>
      <c r="B36" s="281" t="s">
        <v>58</v>
      </c>
      <c r="C36" s="281"/>
      <c r="D36" s="281"/>
      <c r="E36" s="281"/>
      <c r="F36" s="281"/>
      <c r="G36" s="30"/>
      <c r="H36" s="17" t="s">
        <v>31</v>
      </c>
      <c r="I36" s="14"/>
      <c r="J36" s="191" t="s">
        <v>59</v>
      </c>
      <c r="K36" s="14" t="s">
        <v>60</v>
      </c>
      <c r="L36" s="14" t="s">
        <v>61</v>
      </c>
      <c r="M36" s="14" t="s">
        <v>62</v>
      </c>
      <c r="N36" s="14" t="s">
        <v>63</v>
      </c>
      <c r="O36" s="14" t="s">
        <v>64</v>
      </c>
      <c r="P36" s="14"/>
      <c r="Q36" s="14"/>
      <c r="R36" s="14"/>
      <c r="S36" s="14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>
      <c r="A37" s="4" t="s">
        <v>6</v>
      </c>
      <c r="B37" s="243" t="s">
        <v>236</v>
      </c>
      <c r="C37" s="243"/>
      <c r="D37" s="243"/>
      <c r="E37" s="243"/>
      <c r="F37" s="243"/>
      <c r="G37" s="31">
        <v>3.2</v>
      </c>
      <c r="H37" s="146">
        <f>O37</f>
        <v>107.45428000000001</v>
      </c>
      <c r="I37" s="28"/>
      <c r="J37" s="201">
        <v>3.2</v>
      </c>
      <c r="K37" s="14">
        <v>2</v>
      </c>
      <c r="L37" s="14">
        <v>22</v>
      </c>
      <c r="M37" s="28">
        <f>(J37*2)*L37</f>
        <v>140.80000000000001</v>
      </c>
      <c r="N37" s="28">
        <f>(H26*6%)</f>
        <v>33.34572</v>
      </c>
      <c r="O37" s="28">
        <f>M37-N37</f>
        <v>107.45428000000001</v>
      </c>
      <c r="P37" s="14"/>
      <c r="Q37" s="14"/>
      <c r="R37" s="14"/>
      <c r="S37" s="14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>
      <c r="A38" s="4" t="s">
        <v>8</v>
      </c>
      <c r="B38" s="243" t="s">
        <v>237</v>
      </c>
      <c r="C38" s="243"/>
      <c r="D38" s="243"/>
      <c r="E38" s="243"/>
      <c r="F38" s="243"/>
      <c r="G38" s="31">
        <v>7.25</v>
      </c>
      <c r="H38" s="146">
        <f>O41</f>
        <v>131.58750000000001</v>
      </c>
      <c r="I38" s="28"/>
      <c r="J38" s="191"/>
      <c r="K38" s="14"/>
      <c r="L38" s="14"/>
      <c r="M38" s="14"/>
      <c r="N38" s="14"/>
      <c r="O38" s="14"/>
      <c r="P38" s="14"/>
      <c r="Q38" s="14"/>
      <c r="R38" s="14"/>
      <c r="S38" s="14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>
      <c r="A39" s="4" t="s">
        <v>12</v>
      </c>
      <c r="B39" s="243" t="s">
        <v>67</v>
      </c>
      <c r="C39" s="243"/>
      <c r="D39" s="243"/>
      <c r="E39" s="243"/>
      <c r="F39" s="243"/>
      <c r="G39" s="31"/>
      <c r="H39" s="202"/>
      <c r="I39" s="56"/>
      <c r="J39" s="369" t="s">
        <v>68</v>
      </c>
      <c r="K39" s="279"/>
      <c r="L39" s="279"/>
      <c r="M39" s="279"/>
      <c r="N39" s="14"/>
      <c r="O39" s="14"/>
      <c r="P39" s="14"/>
      <c r="Q39" s="14"/>
      <c r="R39" s="14"/>
      <c r="S39" s="14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>
      <c r="A40" s="4" t="s">
        <v>14</v>
      </c>
      <c r="B40" s="243" t="s">
        <v>69</v>
      </c>
      <c r="C40" s="243"/>
      <c r="D40" s="243"/>
      <c r="E40" s="243"/>
      <c r="F40" s="243"/>
      <c r="G40" s="31"/>
      <c r="H40" s="7"/>
      <c r="I40" s="14"/>
      <c r="J40" s="191" t="s">
        <v>70</v>
      </c>
      <c r="K40" s="14" t="str">
        <f>L36</f>
        <v>Nº dias/mês</v>
      </c>
      <c r="L40" s="14" t="str">
        <f>M36</f>
        <v>Total mensal</v>
      </c>
      <c r="M40" s="14" t="s">
        <v>71</v>
      </c>
      <c r="N40" s="14" t="s">
        <v>72</v>
      </c>
      <c r="O40" s="14" t="s">
        <v>64</v>
      </c>
      <c r="P40" s="14"/>
      <c r="Q40" s="14"/>
      <c r="R40" s="14"/>
      <c r="S40" s="14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>
      <c r="A41" s="4" t="s">
        <v>45</v>
      </c>
      <c r="B41" s="243" t="s">
        <v>239</v>
      </c>
      <c r="C41" s="243"/>
      <c r="D41" s="243"/>
      <c r="E41" s="243"/>
      <c r="F41" s="243"/>
      <c r="G41" s="31"/>
      <c r="H41" s="146">
        <v>9.3800000000000008</v>
      </c>
      <c r="I41" s="28"/>
      <c r="J41" s="201">
        <v>7.25</v>
      </c>
      <c r="K41" s="14">
        <v>22</v>
      </c>
      <c r="L41" s="14">
        <f>J41*K41</f>
        <v>159.5</v>
      </c>
      <c r="M41" s="60">
        <v>0.17499999999999999</v>
      </c>
      <c r="N41" s="14">
        <f>L41*M41</f>
        <v>27.912499999999998</v>
      </c>
      <c r="O41" s="14">
        <f>L41-N41</f>
        <v>131.58750000000001</v>
      </c>
      <c r="P41" s="14"/>
      <c r="Q41" s="14"/>
      <c r="R41" s="14"/>
      <c r="S41" s="14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>
      <c r="A42" s="4" t="s">
        <v>47</v>
      </c>
      <c r="B42" s="243" t="s">
        <v>74</v>
      </c>
      <c r="C42" s="243"/>
      <c r="D42" s="243"/>
      <c r="E42" s="243"/>
      <c r="F42" s="243"/>
      <c r="H42" s="7"/>
      <c r="I42" s="14"/>
      <c r="J42" s="191"/>
      <c r="K42" s="14"/>
      <c r="L42" s="14"/>
      <c r="M42" s="14"/>
      <c r="N42" s="14"/>
      <c r="O42" s="14"/>
      <c r="P42" s="14"/>
      <c r="Q42" s="14"/>
      <c r="R42" s="14"/>
      <c r="S42" s="14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>
      <c r="B43" s="244" t="s">
        <v>52</v>
      </c>
      <c r="C43" s="244"/>
      <c r="D43" s="244"/>
      <c r="E43" s="244"/>
      <c r="F43" s="244"/>
      <c r="H43" s="27">
        <f>SUM(H37:H42)</f>
        <v>248.42178000000001</v>
      </c>
      <c r="I43" s="177"/>
      <c r="J43" s="369" t="s">
        <v>75</v>
      </c>
      <c r="K43" s="279"/>
      <c r="L43" s="279"/>
      <c r="M43" s="279"/>
      <c r="N43" s="14"/>
      <c r="O43" s="14"/>
      <c r="P43" s="14"/>
      <c r="Q43" s="14"/>
      <c r="R43" s="14"/>
      <c r="S43" s="14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>
      <c r="A44" s="277"/>
      <c r="B44" s="277"/>
      <c r="C44" s="277"/>
      <c r="D44" s="277"/>
      <c r="E44" s="277"/>
      <c r="F44" s="277"/>
      <c r="G44" s="277"/>
      <c r="H44" s="371"/>
      <c r="I44" s="14"/>
      <c r="J44" s="191" t="s">
        <v>76</v>
      </c>
      <c r="K44" s="14" t="s">
        <v>77</v>
      </c>
      <c r="L44" s="14" t="s">
        <v>52</v>
      </c>
      <c r="M44" s="14"/>
      <c r="N44" s="14"/>
      <c r="O44" s="14"/>
      <c r="P44" s="14"/>
      <c r="Q44" s="14"/>
      <c r="R44" s="14"/>
      <c r="S44" s="14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>
      <c r="A45" s="275" t="s">
        <v>78</v>
      </c>
      <c r="B45" s="275"/>
      <c r="C45" s="275"/>
      <c r="D45" s="275"/>
      <c r="E45" s="275"/>
      <c r="F45" s="275"/>
      <c r="G45" s="275"/>
      <c r="H45" s="372"/>
      <c r="I45" s="14"/>
      <c r="J45" s="191">
        <v>0</v>
      </c>
      <c r="K45" s="14">
        <v>0</v>
      </c>
      <c r="L45" s="14">
        <v>0</v>
      </c>
      <c r="M45" s="14"/>
      <c r="N45" s="14"/>
      <c r="O45" s="14"/>
      <c r="P45" s="14"/>
      <c r="Q45" s="14"/>
      <c r="R45" s="14"/>
      <c r="S45" s="14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>
      <c r="A46" s="34"/>
      <c r="B46" s="281" t="s">
        <v>79</v>
      </c>
      <c r="C46" s="281"/>
      <c r="D46" s="281"/>
      <c r="E46" s="281"/>
      <c r="F46" s="281"/>
      <c r="G46" s="18"/>
      <c r="H46" s="17" t="s">
        <v>31</v>
      </c>
      <c r="I46" s="14"/>
      <c r="J46" s="191"/>
      <c r="K46" s="14"/>
      <c r="L46" s="14"/>
      <c r="M46" s="14"/>
      <c r="N46" s="14"/>
      <c r="O46" s="14"/>
      <c r="P46" s="14"/>
      <c r="Q46" s="14"/>
      <c r="R46" s="14"/>
      <c r="S46" s="14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>
      <c r="A47" s="4" t="s">
        <v>6</v>
      </c>
      <c r="B47" s="243" t="s">
        <v>80</v>
      </c>
      <c r="C47" s="243"/>
      <c r="D47" s="243"/>
      <c r="E47" s="243"/>
      <c r="F47" s="243"/>
      <c r="H47" s="146">
        <f>L49</f>
        <v>41.666666666666664</v>
      </c>
      <c r="I47" s="14"/>
      <c r="J47" s="369" t="s">
        <v>81</v>
      </c>
      <c r="K47" s="279"/>
      <c r="L47" s="279"/>
      <c r="M47" s="279"/>
      <c r="N47" s="14"/>
      <c r="O47" s="14"/>
      <c r="P47" s="14"/>
      <c r="Q47" s="14"/>
      <c r="R47" s="14"/>
      <c r="S47" s="14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>
      <c r="A48" s="4" t="s">
        <v>8</v>
      </c>
      <c r="B48" s="243" t="s">
        <v>82</v>
      </c>
      <c r="C48" s="243"/>
      <c r="D48" s="243"/>
      <c r="E48" s="243"/>
      <c r="F48" s="243"/>
      <c r="H48" s="146">
        <f>P53</f>
        <v>0</v>
      </c>
      <c r="I48" s="14"/>
      <c r="J48" s="283" t="s">
        <v>83</v>
      </c>
      <c r="K48" s="286"/>
      <c r="L48" s="14" t="s">
        <v>84</v>
      </c>
      <c r="M48" s="14"/>
      <c r="N48" s="14"/>
      <c r="O48" s="14"/>
      <c r="P48" s="14"/>
      <c r="Q48" s="14"/>
      <c r="R48" s="14"/>
      <c r="S48" s="14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1:256">
      <c r="A49" s="4" t="s">
        <v>12</v>
      </c>
      <c r="B49" s="243" t="s">
        <v>85</v>
      </c>
      <c r="C49" s="243"/>
      <c r="D49" s="243"/>
      <c r="E49" s="243"/>
      <c r="F49" s="243"/>
      <c r="H49" s="146">
        <v>0</v>
      </c>
      <c r="I49" s="14"/>
      <c r="J49" s="201">
        <v>500</v>
      </c>
      <c r="K49" s="14"/>
      <c r="L49" s="28">
        <f>J49/12</f>
        <v>41.666666666666664</v>
      </c>
      <c r="M49" s="14"/>
      <c r="N49" s="14"/>
      <c r="O49" s="14"/>
      <c r="P49" s="14"/>
      <c r="Q49" s="14"/>
      <c r="R49" s="14"/>
      <c r="S49" s="14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1:256">
      <c r="A50" s="4" t="s">
        <v>14</v>
      </c>
      <c r="B50" s="243" t="s">
        <v>86</v>
      </c>
      <c r="C50" s="243"/>
      <c r="D50" s="243"/>
      <c r="E50" s="243"/>
      <c r="F50" s="243"/>
      <c r="H50" s="146">
        <f>L62</f>
        <v>250</v>
      </c>
      <c r="I50" s="14"/>
      <c r="J50" s="191"/>
      <c r="K50" s="14"/>
      <c r="L50" s="14"/>
      <c r="M50" s="14"/>
      <c r="N50" s="14"/>
      <c r="O50" s="14"/>
      <c r="P50" s="14"/>
      <c r="Q50" s="14"/>
      <c r="R50" s="14"/>
      <c r="S50" s="14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>
      <c r="B51" s="244" t="s">
        <v>52</v>
      </c>
      <c r="C51" s="244"/>
      <c r="D51" s="244"/>
      <c r="E51" s="244"/>
      <c r="F51" s="244"/>
      <c r="H51" s="27">
        <f>SUM(H47:H50)</f>
        <v>291.66666666666669</v>
      </c>
      <c r="I51" s="14"/>
      <c r="J51" s="369" t="s">
        <v>87</v>
      </c>
      <c r="K51" s="279"/>
      <c r="L51" s="279"/>
      <c r="M51" s="279"/>
      <c r="N51" s="14"/>
      <c r="O51" s="14"/>
      <c r="P51" s="14"/>
      <c r="Q51" s="14"/>
      <c r="R51" s="14"/>
      <c r="S51" s="14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>
      <c r="A52" s="277"/>
      <c r="B52" s="277"/>
      <c r="C52" s="277"/>
      <c r="D52" s="277"/>
      <c r="E52" s="277"/>
      <c r="F52" s="277"/>
      <c r="G52" s="277"/>
      <c r="H52" s="371"/>
      <c r="I52" s="14"/>
      <c r="J52" s="191" t="s">
        <v>88</v>
      </c>
      <c r="K52" s="14" t="s">
        <v>89</v>
      </c>
      <c r="L52" s="14"/>
      <c r="M52" s="14" t="s">
        <v>90</v>
      </c>
      <c r="N52" s="14" t="s">
        <v>91</v>
      </c>
      <c r="O52" s="14" t="s">
        <v>92</v>
      </c>
      <c r="P52" s="14" t="s">
        <v>93</v>
      </c>
      <c r="Q52" s="14"/>
      <c r="R52" s="14"/>
      <c r="S52" s="14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>
      <c r="A53" s="275" t="s">
        <v>94</v>
      </c>
      <c r="B53" s="275"/>
      <c r="C53" s="275"/>
      <c r="D53" s="275"/>
      <c r="E53" s="275"/>
      <c r="F53" s="275"/>
      <c r="G53" s="275"/>
      <c r="H53" s="372"/>
      <c r="I53" s="14"/>
      <c r="J53" s="201">
        <v>0</v>
      </c>
      <c r="K53" s="28">
        <f>J53/0.9635</f>
        <v>0</v>
      </c>
      <c r="L53" s="14"/>
      <c r="M53" s="36">
        <v>3.6499999999999998E-2</v>
      </c>
      <c r="N53" s="28">
        <f>K53*M53</f>
        <v>0</v>
      </c>
      <c r="O53" s="28">
        <f>J53-N53</f>
        <v>0</v>
      </c>
      <c r="P53" s="28">
        <f>O53/I15</f>
        <v>0</v>
      </c>
      <c r="Q53" s="14"/>
      <c r="R53" s="14"/>
      <c r="S53" s="14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>
      <c r="A54" s="280" t="s">
        <v>95</v>
      </c>
      <c r="B54" s="280"/>
      <c r="C54" s="280"/>
      <c r="D54" s="280"/>
      <c r="E54" s="280"/>
      <c r="F54" s="280"/>
      <c r="G54" s="280"/>
      <c r="H54" s="373"/>
      <c r="I54" s="14"/>
      <c r="J54" s="191"/>
      <c r="K54" s="14"/>
      <c r="L54" s="14"/>
      <c r="M54" s="14"/>
      <c r="N54" s="14"/>
      <c r="O54" s="14"/>
      <c r="P54" s="14"/>
      <c r="Q54" s="14"/>
      <c r="R54" s="14"/>
      <c r="S54" s="14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s="6" customFormat="1" ht="15">
      <c r="A55" s="34"/>
      <c r="B55" s="281" t="s">
        <v>96</v>
      </c>
      <c r="C55" s="281"/>
      <c r="D55" s="281"/>
      <c r="E55" s="281"/>
      <c r="F55" s="281"/>
      <c r="G55" s="37" t="s">
        <v>97</v>
      </c>
      <c r="H55" s="17" t="s">
        <v>31</v>
      </c>
      <c r="I55" s="38"/>
      <c r="J55" s="369" t="s">
        <v>98</v>
      </c>
      <c r="K55" s="279"/>
      <c r="L55" s="279"/>
      <c r="M55" s="279"/>
      <c r="N55" s="38"/>
      <c r="O55" s="38"/>
      <c r="P55" s="38"/>
      <c r="Q55" s="38"/>
      <c r="R55" s="38"/>
      <c r="S55" s="38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40"/>
    </row>
    <row r="56" spans="1:256">
      <c r="A56" s="4" t="s">
        <v>6</v>
      </c>
      <c r="B56" s="243" t="s">
        <v>99</v>
      </c>
      <c r="C56" s="243"/>
      <c r="D56" s="243"/>
      <c r="E56" s="243"/>
      <c r="G56" s="41">
        <v>0.2</v>
      </c>
      <c r="H56" s="146">
        <f>$H$33*G56</f>
        <v>172.71372923076925</v>
      </c>
      <c r="I56" s="14"/>
      <c r="J56" s="191" t="s">
        <v>100</v>
      </c>
      <c r="K56" s="14" t="s">
        <v>101</v>
      </c>
      <c r="L56" s="14" t="s">
        <v>102</v>
      </c>
      <c r="M56" s="14" t="s">
        <v>52</v>
      </c>
      <c r="N56" s="14"/>
      <c r="O56" s="14"/>
      <c r="P56" s="14"/>
      <c r="Q56" s="14"/>
      <c r="R56" s="14"/>
      <c r="S56" s="14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>
      <c r="A57" s="4" t="s">
        <v>8</v>
      </c>
      <c r="B57" s="243" t="s">
        <v>103</v>
      </c>
      <c r="C57" s="243"/>
      <c r="D57" s="243"/>
      <c r="E57" s="243"/>
      <c r="G57" s="41">
        <v>1.4999999999999999E-2</v>
      </c>
      <c r="H57" s="146">
        <f t="shared" ref="H57:H65" si="0">$H$33*G57</f>
        <v>12.953529692307692</v>
      </c>
      <c r="I57" s="14"/>
      <c r="J57" s="203">
        <v>0</v>
      </c>
      <c r="K57" s="22">
        <v>0</v>
      </c>
      <c r="L57" s="21">
        <v>0.15</v>
      </c>
      <c r="M57" s="20" t="e">
        <f>(J57*L57)/(12*K57)/I15</f>
        <v>#DIV/0!</v>
      </c>
      <c r="N57" s="28"/>
      <c r="O57" s="14"/>
      <c r="P57" s="14"/>
      <c r="Q57" s="14"/>
      <c r="R57" s="14"/>
      <c r="S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>
      <c r="A58" s="4" t="s">
        <v>12</v>
      </c>
      <c r="B58" s="243" t="s">
        <v>104</v>
      </c>
      <c r="C58" s="243"/>
      <c r="D58" s="243"/>
      <c r="E58" s="243"/>
      <c r="G58" s="41">
        <v>0.01</v>
      </c>
      <c r="H58" s="146">
        <f t="shared" si="0"/>
        <v>8.6356864615384623</v>
      </c>
      <c r="I58" s="14"/>
      <c r="J58" s="191"/>
      <c r="K58" s="14"/>
      <c r="L58" s="14"/>
      <c r="M58" s="14"/>
      <c r="N58" s="14"/>
      <c r="O58" s="14"/>
      <c r="P58" s="14"/>
      <c r="Q58" s="14"/>
      <c r="R58" s="14"/>
      <c r="S58" s="14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>
      <c r="A59" s="4" t="s">
        <v>14</v>
      </c>
      <c r="B59" s="243" t="s">
        <v>105</v>
      </c>
      <c r="C59" s="243"/>
      <c r="D59" s="243"/>
      <c r="E59" s="243"/>
      <c r="G59" s="41">
        <v>2E-3</v>
      </c>
      <c r="H59" s="146">
        <f t="shared" si="0"/>
        <v>1.7271372923076924</v>
      </c>
      <c r="I59" s="14"/>
      <c r="J59" s="369" t="s">
        <v>106</v>
      </c>
      <c r="K59" s="286"/>
      <c r="L59" s="286"/>
      <c r="M59" s="286"/>
      <c r="N59" s="14"/>
      <c r="O59" s="14"/>
      <c r="P59" s="14"/>
      <c r="Q59" s="14"/>
      <c r="R59" s="14"/>
      <c r="S59" s="14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>
      <c r="A60" s="4" t="s">
        <v>45</v>
      </c>
      <c r="B60" s="270" t="s">
        <v>241</v>
      </c>
      <c r="C60" s="271"/>
      <c r="D60" s="271"/>
      <c r="E60" s="323"/>
      <c r="G60" s="41">
        <v>1.4999999999999999E-2</v>
      </c>
      <c r="H60" s="204">
        <v>0</v>
      </c>
      <c r="I60" s="14"/>
      <c r="J60" s="205"/>
      <c r="K60" s="22"/>
      <c r="L60" s="22"/>
      <c r="M60" s="22"/>
      <c r="N60" s="14"/>
      <c r="O60" s="14"/>
      <c r="P60" s="14"/>
      <c r="Q60" s="14"/>
      <c r="R60" s="14"/>
      <c r="S60" s="14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1:256">
      <c r="A61" s="4" t="s">
        <v>47</v>
      </c>
      <c r="B61" s="243" t="s">
        <v>107</v>
      </c>
      <c r="C61" s="243"/>
      <c r="D61" s="243"/>
      <c r="E61" s="243"/>
      <c r="G61" s="41">
        <v>2.5000000000000001E-2</v>
      </c>
      <c r="H61" s="146">
        <f t="shared" si="0"/>
        <v>21.589216153846156</v>
      </c>
      <c r="I61" s="14"/>
      <c r="J61" s="191" t="s">
        <v>108</v>
      </c>
      <c r="K61" s="14" t="s">
        <v>88</v>
      </c>
      <c r="L61" s="14" t="s">
        <v>109</v>
      </c>
      <c r="M61" s="14"/>
      <c r="N61" s="14"/>
      <c r="O61" s="14"/>
      <c r="P61" s="14"/>
      <c r="Q61" s="14"/>
      <c r="R61" s="14"/>
      <c r="S61" s="14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2" spans="1:256">
      <c r="A62" s="4" t="s">
        <v>49</v>
      </c>
      <c r="B62" s="243" t="s">
        <v>110</v>
      </c>
      <c r="C62" s="243"/>
      <c r="D62" s="243"/>
      <c r="E62" s="243"/>
      <c r="G62" s="41">
        <v>0.08</v>
      </c>
      <c r="H62" s="146">
        <f t="shared" si="0"/>
        <v>69.085491692307698</v>
      </c>
      <c r="I62" s="14"/>
      <c r="J62" s="206">
        <v>3000</v>
      </c>
      <c r="K62" s="28">
        <f>J62/12</f>
        <v>250</v>
      </c>
      <c r="L62" s="28">
        <f>K62/I15</f>
        <v>250</v>
      </c>
      <c r="M62" s="14"/>
      <c r="N62" s="14"/>
      <c r="O62" s="14"/>
      <c r="P62" s="14"/>
      <c r="Q62" s="14"/>
      <c r="R62" s="14"/>
      <c r="S62" s="14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spans="1:256">
      <c r="A63" s="4" t="s">
        <v>111</v>
      </c>
      <c r="B63" s="44" t="s">
        <v>112</v>
      </c>
      <c r="C63" s="45"/>
      <c r="D63" s="45"/>
      <c r="E63" s="45"/>
      <c r="F63" s="46"/>
      <c r="G63" s="47">
        <v>0.06</v>
      </c>
      <c r="H63" s="146">
        <f t="shared" si="0"/>
        <v>51.814118769230767</v>
      </c>
      <c r="I63" s="14"/>
      <c r="J63" s="191"/>
      <c r="K63" s="14"/>
      <c r="L63" s="14"/>
      <c r="M63" s="14"/>
      <c r="N63" s="14"/>
      <c r="O63" s="14"/>
      <c r="P63" s="14"/>
      <c r="Q63" s="14"/>
      <c r="R63" s="14"/>
      <c r="S63" s="14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1:256">
      <c r="A64" s="4" t="s">
        <v>113</v>
      </c>
      <c r="B64" s="243" t="s">
        <v>114</v>
      </c>
      <c r="C64" s="243"/>
      <c r="D64" s="243"/>
      <c r="E64" s="243"/>
      <c r="G64" s="41">
        <v>6.0000000000000001E-3</v>
      </c>
      <c r="H64" s="146">
        <f t="shared" si="0"/>
        <v>5.181411876923077</v>
      </c>
      <c r="I64" s="14"/>
      <c r="J64" s="191"/>
      <c r="K64" s="14"/>
      <c r="L64" s="14"/>
      <c r="M64" s="14"/>
      <c r="N64" s="14"/>
      <c r="O64" s="14"/>
      <c r="P64" s="14"/>
      <c r="Q64" s="14"/>
      <c r="R64" s="14"/>
      <c r="S64" s="14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1:256">
      <c r="B65" s="244" t="s">
        <v>52</v>
      </c>
      <c r="C65" s="244"/>
      <c r="D65" s="244"/>
      <c r="E65" s="244"/>
      <c r="F65" s="244"/>
      <c r="G65" s="41">
        <f>SUM(G56:G64)</f>
        <v>0.41300000000000009</v>
      </c>
      <c r="H65" s="27">
        <f t="shared" si="0"/>
        <v>356.65385086153856</v>
      </c>
      <c r="I65" s="14"/>
      <c r="J65" s="191"/>
      <c r="K65" s="14"/>
      <c r="L65" s="14"/>
      <c r="M65" s="14"/>
      <c r="N65" s="14"/>
      <c r="O65" s="14"/>
      <c r="P65" s="14"/>
      <c r="Q65" s="14"/>
      <c r="R65" s="14"/>
      <c r="S65" s="14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pans="1:256">
      <c r="A66" s="277"/>
      <c r="B66" s="277"/>
      <c r="C66" s="277"/>
      <c r="D66" s="277"/>
      <c r="E66" s="277"/>
      <c r="F66" s="277"/>
      <c r="G66" s="277"/>
      <c r="H66" s="371"/>
      <c r="I66" s="14"/>
      <c r="J66" s="207" t="s">
        <v>115</v>
      </c>
      <c r="K66" s="48"/>
      <c r="L66" s="48"/>
      <c r="M66" s="48"/>
      <c r="N66" s="49"/>
      <c r="O66" s="50"/>
      <c r="P66" s="50"/>
      <c r="Q66" s="50"/>
      <c r="R66" s="14"/>
      <c r="S66" s="14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pans="1:256" ht="31.5">
      <c r="A67" s="374" t="s">
        <v>116</v>
      </c>
      <c r="B67" s="375"/>
      <c r="C67" s="375"/>
      <c r="D67" s="375"/>
      <c r="E67" s="375"/>
      <c r="F67" s="375"/>
      <c r="G67" s="375"/>
      <c r="H67" s="375"/>
      <c r="I67" s="14"/>
      <c r="J67" s="283" t="s">
        <v>117</v>
      </c>
      <c r="K67" s="286"/>
      <c r="L67" s="51" t="s">
        <v>118</v>
      </c>
      <c r="M67" s="51" t="s">
        <v>119</v>
      </c>
      <c r="N67" s="50" t="s">
        <v>120</v>
      </c>
      <c r="O67" s="14"/>
      <c r="P67" s="14"/>
      <c r="Q67" s="14"/>
      <c r="R67" s="14"/>
      <c r="S67" s="14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1:256">
      <c r="B68" s="291" t="s">
        <v>121</v>
      </c>
      <c r="C68" s="292"/>
      <c r="D68" s="292"/>
      <c r="E68" s="292"/>
      <c r="F68" s="293"/>
      <c r="G68" s="4"/>
      <c r="H68" s="17" t="s">
        <v>31</v>
      </c>
      <c r="I68" s="14"/>
      <c r="J68" s="201">
        <f>K94+H69+H41+H39+H40+H42+H65</f>
        <v>462.04349389948732</v>
      </c>
      <c r="K68" s="14"/>
      <c r="L68" s="28">
        <v>3.94</v>
      </c>
      <c r="M68" s="52">
        <v>0.33610000000000001</v>
      </c>
      <c r="N68" s="14">
        <v>1.2999999999999999E-3</v>
      </c>
      <c r="O68" s="14"/>
      <c r="P68" s="14"/>
      <c r="Q68" s="14"/>
      <c r="R68" s="14"/>
      <c r="S68" s="14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1:256">
      <c r="A69" s="4" t="s">
        <v>6</v>
      </c>
      <c r="B69" s="243" t="s">
        <v>121</v>
      </c>
      <c r="C69" s="243"/>
      <c r="D69" s="243"/>
      <c r="E69" s="243"/>
      <c r="F69" s="243"/>
      <c r="H69" s="146">
        <f>H33*8.34%</f>
        <v>72.021625089230781</v>
      </c>
      <c r="I69" s="14"/>
      <c r="J69" s="191"/>
      <c r="K69" s="28"/>
      <c r="L69" s="14"/>
      <c r="M69" s="14" t="s">
        <v>52</v>
      </c>
      <c r="N69" s="28">
        <f>J68*L68*M68*N68</f>
        <v>0.79540981533064181</v>
      </c>
      <c r="O69" s="14"/>
      <c r="P69" s="14"/>
      <c r="Q69" s="14"/>
      <c r="R69" s="14"/>
      <c r="S69" s="14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1:256">
      <c r="B70" s="244" t="s">
        <v>122</v>
      </c>
      <c r="C70" s="244"/>
      <c r="D70" s="244"/>
      <c r="E70" s="244"/>
      <c r="F70" s="244"/>
      <c r="H70" s="7"/>
      <c r="I70" s="14"/>
      <c r="J70" s="191"/>
      <c r="K70" s="14"/>
      <c r="L70" s="14"/>
      <c r="M70" s="14"/>
      <c r="N70" s="14"/>
      <c r="O70" s="14"/>
      <c r="P70" s="14"/>
      <c r="Q70" s="14"/>
      <c r="R70" s="14"/>
      <c r="S70" s="14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pans="1:256">
      <c r="A71" s="4" t="s">
        <v>8</v>
      </c>
      <c r="B71" s="341" t="s">
        <v>123</v>
      </c>
      <c r="C71" s="342"/>
      <c r="D71" s="342"/>
      <c r="E71" s="342"/>
      <c r="F71" s="343"/>
      <c r="H71" s="146">
        <f>H69*G65</f>
        <v>29.744931161852318</v>
      </c>
      <c r="I71" s="14"/>
      <c r="J71" s="369" t="s">
        <v>124</v>
      </c>
      <c r="K71" s="279"/>
      <c r="L71" s="279"/>
      <c r="M71" s="294" t="s">
        <v>125</v>
      </c>
      <c r="N71" s="294"/>
      <c r="O71" s="294"/>
      <c r="P71" s="294"/>
      <c r="Q71" s="294"/>
      <c r="R71" s="14"/>
      <c r="S71" s="14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pans="1:256" ht="63">
      <c r="B72" s="244" t="s">
        <v>52</v>
      </c>
      <c r="C72" s="244"/>
      <c r="D72" s="244"/>
      <c r="E72" s="244"/>
      <c r="F72" s="244"/>
      <c r="H72" s="27">
        <f>SUM(H69:H71)</f>
        <v>101.7665562510831</v>
      </c>
      <c r="I72" s="14"/>
      <c r="J72" s="205" t="s">
        <v>126</v>
      </c>
      <c r="K72" s="22"/>
      <c r="L72" s="38" t="s">
        <v>127</v>
      </c>
      <c r="M72" s="208" t="s">
        <v>128</v>
      </c>
      <c r="N72" s="209" t="s">
        <v>129</v>
      </c>
      <c r="O72" s="210" t="s">
        <v>130</v>
      </c>
      <c r="P72" s="210" t="s">
        <v>131</v>
      </c>
      <c r="Q72" s="210" t="s">
        <v>132</v>
      </c>
      <c r="R72" s="210" t="s">
        <v>133</v>
      </c>
      <c r="S72" s="14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>
      <c r="A73" s="277"/>
      <c r="B73" s="277"/>
      <c r="C73" s="277"/>
      <c r="D73" s="277"/>
      <c r="E73" s="277"/>
      <c r="F73" s="277"/>
      <c r="G73" s="277"/>
      <c r="H73" s="371"/>
      <c r="I73" s="14"/>
      <c r="J73" s="201">
        <f>((1/12)*0.05)*100</f>
        <v>0.41666666666666669</v>
      </c>
      <c r="K73" s="56"/>
      <c r="L73" s="28">
        <f>H26+H28+H62+H69+K94</f>
        <v>943.16193473025646</v>
      </c>
      <c r="M73" s="211">
        <f>(H26+H28+H62+H69+(K91/12))</f>
        <v>943.16193473025646</v>
      </c>
      <c r="N73" s="211">
        <f>(M73*(39/30.4375))</f>
        <v>1208.4867500445175</v>
      </c>
      <c r="O73" s="212">
        <v>41.06</v>
      </c>
      <c r="P73" s="213">
        <v>0.5</v>
      </c>
      <c r="Q73" s="211">
        <f>N73/O73</f>
        <v>29.432215052228873</v>
      </c>
      <c r="R73" s="28">
        <f>Q73*P74</f>
        <v>14.716107526114437</v>
      </c>
      <c r="S73" s="14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>
      <c r="A74" s="280" t="s">
        <v>134</v>
      </c>
      <c r="B74" s="280"/>
      <c r="C74" s="280"/>
      <c r="D74" s="280"/>
      <c r="E74" s="280"/>
      <c r="F74" s="280"/>
      <c r="G74" s="280"/>
      <c r="H74" s="373"/>
      <c r="I74" s="14"/>
      <c r="J74" s="214">
        <v>4.1999999999999997E-3</v>
      </c>
      <c r="K74" s="60"/>
      <c r="L74" s="28"/>
      <c r="M74" s="211" t="s">
        <v>135</v>
      </c>
      <c r="N74" s="212" t="s">
        <v>136</v>
      </c>
      <c r="O74" s="212"/>
      <c r="P74" s="212">
        <v>0.5</v>
      </c>
      <c r="Q74" s="212"/>
      <c r="R74" s="14"/>
      <c r="S74" s="14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pans="1:256">
      <c r="B75" s="291" t="s">
        <v>137</v>
      </c>
      <c r="C75" s="292"/>
      <c r="D75" s="292"/>
      <c r="E75" s="292"/>
      <c r="F75" s="293"/>
      <c r="G75" s="18"/>
      <c r="H75" s="17" t="s">
        <v>31</v>
      </c>
      <c r="I75" s="14"/>
      <c r="J75" s="215">
        <f>L73*J74</f>
        <v>3.9612801258670771</v>
      </c>
      <c r="K75" s="28"/>
      <c r="L75" s="14"/>
      <c r="M75" s="211">
        <f>(M73/12)</f>
        <v>78.596827894188038</v>
      </c>
      <c r="N75" s="211">
        <f>N73/O73</f>
        <v>29.432215052228873</v>
      </c>
      <c r="O75" s="211"/>
      <c r="P75" s="212"/>
      <c r="Q75" s="212"/>
      <c r="R75" s="14"/>
      <c r="S75" s="14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pans="1:256">
      <c r="A76" s="4" t="s">
        <v>6</v>
      </c>
      <c r="B76" s="243" t="s">
        <v>137</v>
      </c>
      <c r="C76" s="243"/>
      <c r="D76" s="243"/>
      <c r="E76" s="243"/>
      <c r="F76" s="243"/>
      <c r="H76" s="146">
        <f>N69</f>
        <v>0.79540981533064181</v>
      </c>
      <c r="I76" s="14"/>
      <c r="J76" s="191"/>
      <c r="K76" s="14"/>
      <c r="L76" s="14"/>
      <c r="M76" s="28"/>
      <c r="N76" s="28"/>
      <c r="O76" s="14"/>
      <c r="P76" s="14"/>
      <c r="Q76" s="14"/>
      <c r="R76" s="14"/>
      <c r="S76" s="14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1:256" ht="30" customHeight="1">
      <c r="A77" s="4" t="s">
        <v>8</v>
      </c>
      <c r="B77" s="243" t="s">
        <v>138</v>
      </c>
      <c r="C77" s="243"/>
      <c r="D77" s="243"/>
      <c r="E77" s="243"/>
      <c r="F77" s="243"/>
      <c r="G77" s="243"/>
      <c r="H77" s="146">
        <f>H76*G65</f>
        <v>0.32850425373155512</v>
      </c>
      <c r="I77" s="14"/>
      <c r="J77" s="207" t="s">
        <v>139</v>
      </c>
      <c r="K77" s="48"/>
      <c r="L77" s="48"/>
      <c r="M77" s="48"/>
      <c r="N77" s="38"/>
      <c r="O77" s="294" t="s">
        <v>140</v>
      </c>
      <c r="P77" s="376"/>
      <c r="Q77" s="377" t="s">
        <v>133</v>
      </c>
      <c r="R77" s="377"/>
      <c r="S77" s="14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1:256">
      <c r="B78" s="244" t="s">
        <v>52</v>
      </c>
      <c r="C78" s="244"/>
      <c r="D78" s="244"/>
      <c r="E78" s="244"/>
      <c r="F78" s="244"/>
      <c r="H78" s="27">
        <f>SUM(H76:H77)</f>
        <v>1.1239140690621969</v>
      </c>
      <c r="I78" s="14"/>
      <c r="J78" s="191" t="s">
        <v>141</v>
      </c>
      <c r="K78" s="286" t="s">
        <v>142</v>
      </c>
      <c r="L78" s="286"/>
      <c r="M78" s="14" t="s">
        <v>143</v>
      </c>
      <c r="N78" s="14" t="s">
        <v>144</v>
      </c>
      <c r="O78" s="216" t="s">
        <v>145</v>
      </c>
      <c r="P78" s="216" t="s">
        <v>146</v>
      </c>
      <c r="Q78" s="217" t="s">
        <v>145</v>
      </c>
      <c r="R78" s="217" t="s">
        <v>146</v>
      </c>
      <c r="S78" s="14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>
      <c r="A79" s="277"/>
      <c r="B79" s="277"/>
      <c r="C79" s="277"/>
      <c r="D79" s="277"/>
      <c r="E79" s="277"/>
      <c r="F79" s="277"/>
      <c r="G79" s="277"/>
      <c r="H79" s="371"/>
      <c r="I79" s="14"/>
      <c r="J79" s="201">
        <v>0.08</v>
      </c>
      <c r="K79" s="14">
        <v>0.5</v>
      </c>
      <c r="L79" s="14"/>
      <c r="M79" s="14">
        <v>0.9</v>
      </c>
      <c r="N79" s="14">
        <f>(J79*K79)*M79</f>
        <v>3.6000000000000004E-2</v>
      </c>
      <c r="O79" s="218">
        <f>(L73*K79)*J79</f>
        <v>37.72647738921026</v>
      </c>
      <c r="P79" s="218">
        <f>(N73*K79)*J79</f>
        <v>48.339470001780704</v>
      </c>
      <c r="Q79" s="218">
        <f>O79*P74</f>
        <v>18.86323869460513</v>
      </c>
      <c r="R79" s="218">
        <f>P79*P74</f>
        <v>24.169735000890352</v>
      </c>
      <c r="S79" s="14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pans="1:256">
      <c r="A80" s="280" t="s">
        <v>147</v>
      </c>
      <c r="B80" s="280"/>
      <c r="C80" s="280"/>
      <c r="D80" s="280"/>
      <c r="E80" s="280"/>
      <c r="F80" s="280"/>
      <c r="G80" s="280"/>
      <c r="H80" s="373"/>
      <c r="I80" s="158" t="s">
        <v>140</v>
      </c>
      <c r="J80" s="191"/>
      <c r="K80" s="14"/>
      <c r="L80" s="14"/>
      <c r="M80" s="14"/>
      <c r="N80" s="52">
        <v>3.5999999999999997E-2</v>
      </c>
      <c r="O80" s="14"/>
      <c r="P80" s="14"/>
      <c r="Q80" s="14"/>
      <c r="R80" s="14"/>
      <c r="S80" s="14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</row>
    <row r="81" spans="1:256">
      <c r="B81" s="281" t="s">
        <v>148</v>
      </c>
      <c r="C81" s="281"/>
      <c r="D81" s="281"/>
      <c r="E81" s="281"/>
      <c r="F81" s="281"/>
      <c r="G81" s="18"/>
      <c r="H81" s="17" t="s">
        <v>31</v>
      </c>
      <c r="I81" s="212"/>
      <c r="J81" s="369" t="s">
        <v>149</v>
      </c>
      <c r="K81" s="279"/>
      <c r="L81" s="279"/>
      <c r="M81" s="287" t="s">
        <v>150</v>
      </c>
      <c r="N81" s="287"/>
      <c r="O81" s="287"/>
      <c r="P81" s="217"/>
      <c r="Q81" s="217"/>
      <c r="R81" s="217"/>
      <c r="S81" s="217"/>
      <c r="T81" s="217"/>
      <c r="U81" s="217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1:256" ht="28.5" customHeight="1">
      <c r="A82" s="4" t="s">
        <v>6</v>
      </c>
      <c r="B82" s="243" t="s">
        <v>151</v>
      </c>
      <c r="C82" s="243"/>
      <c r="D82" s="243"/>
      <c r="E82" s="243"/>
      <c r="F82" s="243"/>
      <c r="G82" s="219">
        <v>4.1999999999999997E-3</v>
      </c>
      <c r="H82" s="146">
        <f>L73*G82</f>
        <v>3.9612801258670771</v>
      </c>
      <c r="I82" s="211">
        <f>R73</f>
        <v>14.716107526114437</v>
      </c>
      <c r="J82" s="220" t="s">
        <v>152</v>
      </c>
      <c r="K82" s="14"/>
      <c r="L82" s="14"/>
      <c r="M82" s="217" t="s">
        <v>153</v>
      </c>
      <c r="N82" s="379" t="s">
        <v>154</v>
      </c>
      <c r="O82" s="379"/>
      <c r="P82" s="378" t="s">
        <v>155</v>
      </c>
      <c r="Q82" s="378"/>
      <c r="R82" s="378" t="s">
        <v>156</v>
      </c>
      <c r="S82" s="378"/>
      <c r="T82" s="378" t="s">
        <v>133</v>
      </c>
      <c r="U82" s="378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1:256">
      <c r="A83" s="4" t="s">
        <v>8</v>
      </c>
      <c r="B83" s="243" t="s">
        <v>157</v>
      </c>
      <c r="C83" s="243"/>
      <c r="D83" s="243"/>
      <c r="E83" s="243"/>
      <c r="F83" s="243"/>
      <c r="G83" s="23">
        <v>0.08</v>
      </c>
      <c r="H83" s="146">
        <f>H82*G83</f>
        <v>0.3169024100693662</v>
      </c>
      <c r="I83" s="211">
        <f>I82*G83</f>
        <v>1.1772886020891549</v>
      </c>
      <c r="J83" s="214">
        <f>(7/30)/12</f>
        <v>1.9444444444444445E-2</v>
      </c>
      <c r="K83" s="14"/>
      <c r="L83" s="14"/>
      <c r="M83" s="218">
        <f>H26+H28+H37+H38+H39+H40+H41+H65+H69+K94</f>
        <v>1479.1520738994875</v>
      </c>
      <c r="N83" s="217" t="s">
        <v>145</v>
      </c>
      <c r="O83" s="217" t="s">
        <v>146</v>
      </c>
      <c r="P83" s="221">
        <f>7/L34</f>
        <v>0.23013698630136986</v>
      </c>
      <c r="Q83" s="217"/>
      <c r="R83" s="222">
        <f>7/K34</f>
        <v>0.2299794661190965</v>
      </c>
      <c r="S83" s="221">
        <f>7/M34</f>
        <v>0.22950819672131148</v>
      </c>
      <c r="T83" s="218">
        <f>O84*P74</f>
        <v>18.012080782994246</v>
      </c>
      <c r="U83" s="217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1:256">
      <c r="A84" s="4" t="s">
        <v>12</v>
      </c>
      <c r="B84" s="243" t="s">
        <v>158</v>
      </c>
      <c r="C84" s="243"/>
      <c r="D84" s="243"/>
      <c r="E84" s="243"/>
      <c r="F84" s="243"/>
      <c r="G84" s="243"/>
      <c r="H84" s="146">
        <f>H82*N80</f>
        <v>0.14260608453121476</v>
      </c>
      <c r="I84" s="211">
        <f>Q79</f>
        <v>18.86323869460513</v>
      </c>
      <c r="J84" s="214"/>
      <c r="K84" s="14"/>
      <c r="L84" s="14"/>
      <c r="M84" s="217"/>
      <c r="N84" s="218">
        <f>M83</f>
        <v>1479.1520738994875</v>
      </c>
      <c r="O84" s="218">
        <f>M83/O73</f>
        <v>36.024161565988493</v>
      </c>
      <c r="P84" s="71">
        <v>0.23</v>
      </c>
      <c r="Q84" s="217"/>
      <c r="R84" s="217" t="s">
        <v>159</v>
      </c>
      <c r="S84" s="217" t="s">
        <v>160</v>
      </c>
      <c r="T84" s="217"/>
      <c r="U84" s="217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1:256">
      <c r="A85" s="4" t="s">
        <v>14</v>
      </c>
      <c r="B85" s="243" t="s">
        <v>161</v>
      </c>
      <c r="C85" s="243"/>
      <c r="D85" s="243"/>
      <c r="E85" s="243"/>
      <c r="F85" s="243"/>
      <c r="H85" s="146">
        <f>M83*J83</f>
        <v>28.761290325823367</v>
      </c>
      <c r="I85" s="211">
        <f>T83</f>
        <v>18.012080782994246</v>
      </c>
      <c r="J85" s="207" t="s">
        <v>162</v>
      </c>
      <c r="K85" s="48"/>
      <c r="L85" s="48"/>
      <c r="M85" s="48"/>
      <c r="N85" s="14"/>
      <c r="O85" s="14"/>
      <c r="P85" s="28">
        <f>(N84*P84)/12</f>
        <v>28.350414749740178</v>
      </c>
      <c r="Q85" s="14"/>
      <c r="R85" s="14"/>
      <c r="S85" s="1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1:256">
      <c r="A86" s="4" t="s">
        <v>45</v>
      </c>
      <c r="B86" s="243" t="s">
        <v>163</v>
      </c>
      <c r="C86" s="243"/>
      <c r="D86" s="243"/>
      <c r="E86" s="243"/>
      <c r="F86" s="243"/>
      <c r="G86" s="243"/>
      <c r="H86" s="146">
        <f>H85*G65</f>
        <v>11.878412904565053</v>
      </c>
      <c r="I86" s="211">
        <f>I85*G65</f>
        <v>7.4389893633766251</v>
      </c>
      <c r="J86" s="191" t="s">
        <v>141</v>
      </c>
      <c r="K86" s="286" t="s">
        <v>164</v>
      </c>
      <c r="L86" s="286"/>
      <c r="M86" s="14" t="s">
        <v>165</v>
      </c>
      <c r="N86" s="14" t="s">
        <v>144</v>
      </c>
      <c r="O86" s="287" t="s">
        <v>166</v>
      </c>
      <c r="P86" s="379"/>
      <c r="Q86" s="379"/>
      <c r="R86" s="379"/>
      <c r="S86" s="217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1:256" ht="31.5">
      <c r="A87" s="4" t="s">
        <v>47</v>
      </c>
      <c r="B87" s="243" t="s">
        <v>167</v>
      </c>
      <c r="C87" s="243"/>
      <c r="D87" s="243"/>
      <c r="E87" s="243"/>
      <c r="F87" s="243"/>
      <c r="G87" s="243"/>
      <c r="H87" s="146">
        <f>H85*N87</f>
        <v>0.57522580651646749</v>
      </c>
      <c r="I87" s="211">
        <f>T88</f>
        <v>13.035432860758974</v>
      </c>
      <c r="J87" s="201">
        <v>0.8</v>
      </c>
      <c r="K87" s="14">
        <v>0.5</v>
      </c>
      <c r="L87" s="14"/>
      <c r="M87" s="14">
        <v>0.05</v>
      </c>
      <c r="N87" s="14">
        <f>(J87*K87)*M87</f>
        <v>2.0000000000000004E-2</v>
      </c>
      <c r="O87" s="380" t="s">
        <v>168</v>
      </c>
      <c r="P87" s="381"/>
      <c r="Q87" s="217" t="s">
        <v>141</v>
      </c>
      <c r="R87" s="223" t="s">
        <v>169</v>
      </c>
      <c r="S87" s="217" t="s">
        <v>170</v>
      </c>
      <c r="T87" s="377" t="s">
        <v>133</v>
      </c>
      <c r="U87" s="377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</row>
    <row r="88" spans="1:256">
      <c r="B88" s="244" t="s">
        <v>52</v>
      </c>
      <c r="C88" s="244"/>
      <c r="D88" s="244"/>
      <c r="E88" s="244"/>
      <c r="F88" s="244"/>
      <c r="H88" s="27">
        <f>SUM(H82:H87)</f>
        <v>45.635717657372552</v>
      </c>
      <c r="I88" s="224">
        <f>SUM(I82:I87)</f>
        <v>73.243137829938576</v>
      </c>
      <c r="J88" s="191"/>
      <c r="K88" s="14"/>
      <c r="L88" s="14"/>
      <c r="M88" s="14"/>
      <c r="N88" s="52">
        <v>2E-3</v>
      </c>
      <c r="O88" s="225"/>
      <c r="P88" s="217"/>
      <c r="Q88" s="217">
        <v>0.08</v>
      </c>
      <c r="R88" s="217">
        <v>0.5</v>
      </c>
      <c r="S88" s="218">
        <f>(O89*Q88)*R88</f>
        <v>26.070865721517947</v>
      </c>
      <c r="T88" s="218">
        <f>S88*P74</f>
        <v>13.035432860758974</v>
      </c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</row>
    <row r="89" spans="1:256">
      <c r="A89" s="277"/>
      <c r="B89" s="277"/>
      <c r="C89" s="277"/>
      <c r="D89" s="277"/>
      <c r="E89" s="277"/>
      <c r="F89" s="277"/>
      <c r="G89" s="277"/>
      <c r="H89" s="371"/>
      <c r="I89" s="14"/>
      <c r="J89" s="369" t="s">
        <v>171</v>
      </c>
      <c r="K89" s="279"/>
      <c r="L89" s="279"/>
      <c r="M89" s="279"/>
      <c r="N89" s="14"/>
      <c r="O89" s="218">
        <f>H26+H69+K94</f>
        <v>651.77164303794871</v>
      </c>
      <c r="P89" s="217"/>
      <c r="Q89" s="217"/>
      <c r="R89" s="217"/>
      <c r="S89" s="217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</row>
    <row r="90" spans="1:256">
      <c r="A90" s="280" t="s">
        <v>172</v>
      </c>
      <c r="B90" s="280"/>
      <c r="C90" s="280"/>
      <c r="D90" s="280"/>
      <c r="E90" s="280"/>
      <c r="F90" s="280"/>
      <c r="G90" s="280"/>
      <c r="H90" s="373"/>
      <c r="I90" s="14"/>
      <c r="J90" s="191" t="s">
        <v>173</v>
      </c>
      <c r="K90" s="75" t="s">
        <v>174</v>
      </c>
      <c r="L90" s="14" t="s">
        <v>175</v>
      </c>
      <c r="M90" s="22" t="s">
        <v>176</v>
      </c>
      <c r="N90" s="14"/>
      <c r="O90" s="14"/>
      <c r="P90" s="14"/>
      <c r="Q90" s="14"/>
      <c r="R90" s="14"/>
      <c r="S90" s="1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</row>
    <row r="91" spans="1:256">
      <c r="B91" s="281" t="s">
        <v>177</v>
      </c>
      <c r="C91" s="281"/>
      <c r="D91" s="281"/>
      <c r="E91" s="281"/>
      <c r="F91" s="281"/>
      <c r="G91" s="18"/>
      <c r="H91" s="17" t="s">
        <v>31</v>
      </c>
      <c r="I91" s="14"/>
      <c r="J91" s="201">
        <f>H33</f>
        <v>863.5686461538462</v>
      </c>
      <c r="K91" s="14">
        <f>J91/3</f>
        <v>287.85621538461538</v>
      </c>
      <c r="L91" s="14">
        <v>12</v>
      </c>
      <c r="M91" s="28">
        <f>(J91+K91)/12</f>
        <v>95.952071794871799</v>
      </c>
      <c r="N91" s="14"/>
      <c r="O91" s="14"/>
      <c r="P91" s="14"/>
      <c r="Q91" s="14"/>
      <c r="R91" s="14"/>
      <c r="S91" s="1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</row>
    <row r="92" spans="1:256">
      <c r="A92" s="4" t="s">
        <v>6</v>
      </c>
      <c r="B92" s="243" t="s">
        <v>178</v>
      </c>
      <c r="C92" s="243"/>
      <c r="D92" s="243"/>
      <c r="E92" s="243"/>
      <c r="F92" s="243"/>
      <c r="G92" s="41">
        <v>0.1111</v>
      </c>
      <c r="H92" s="146">
        <f>$H$33*G92</f>
        <v>95.942476587692312</v>
      </c>
      <c r="I92" s="14"/>
      <c r="J92" s="201">
        <f>J91*11.11%</f>
        <v>95.942476587692312</v>
      </c>
      <c r="K92" s="14"/>
      <c r="L92" s="14"/>
      <c r="M92" s="14"/>
      <c r="N92" s="14"/>
      <c r="O92" s="14"/>
      <c r="P92" s="14"/>
      <c r="Q92" s="14"/>
      <c r="R92" s="14"/>
      <c r="S92" s="1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</row>
    <row r="93" spans="1:256">
      <c r="A93" s="4" t="s">
        <v>8</v>
      </c>
      <c r="B93" s="243" t="s">
        <v>179</v>
      </c>
      <c r="C93" s="243"/>
      <c r="D93" s="243"/>
      <c r="E93" s="243"/>
      <c r="F93" s="243"/>
      <c r="G93" s="41">
        <v>1.66E-2</v>
      </c>
      <c r="H93" s="146">
        <f>$H$33*G93</f>
        <v>14.335239526153847</v>
      </c>
      <c r="I93" s="14"/>
      <c r="J93" s="191"/>
      <c r="K93" s="282" t="s">
        <v>180</v>
      </c>
      <c r="L93" s="283"/>
      <c r="M93" s="14"/>
      <c r="N93" s="14"/>
      <c r="O93" s="14"/>
      <c r="P93" s="14"/>
      <c r="Q93" s="14"/>
      <c r="R93" s="14"/>
      <c r="S93" s="1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1:256">
      <c r="A94" s="4" t="s">
        <v>12</v>
      </c>
      <c r="B94" s="243" t="s">
        <v>181</v>
      </c>
      <c r="C94" s="243"/>
      <c r="D94" s="243"/>
      <c r="E94" s="243"/>
      <c r="F94" s="243"/>
      <c r="G94" s="41">
        <v>2.0000000000000001E-4</v>
      </c>
      <c r="H94" s="146">
        <f>$H$33*G94</f>
        <v>0.17271372923076925</v>
      </c>
      <c r="I94" s="14"/>
      <c r="J94" s="191"/>
      <c r="K94" s="14">
        <f>K91/12</f>
        <v>23.98801794871795</v>
      </c>
      <c r="L94" s="14"/>
      <c r="M94" s="14"/>
      <c r="N94" s="14"/>
      <c r="O94" s="14"/>
      <c r="P94" s="14"/>
      <c r="Q94" s="14"/>
      <c r="R94" s="14"/>
      <c r="S94" s="1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1:256">
      <c r="A95" s="4" t="s">
        <v>14</v>
      </c>
      <c r="B95" s="243" t="s">
        <v>182</v>
      </c>
      <c r="C95" s="243"/>
      <c r="D95" s="243"/>
      <c r="E95" s="243"/>
      <c r="F95" s="243"/>
      <c r="G95" s="41">
        <v>2.8E-3</v>
      </c>
      <c r="H95" s="146">
        <f>$H$33*G95</f>
        <v>2.4179922092307695</v>
      </c>
      <c r="I95" s="14"/>
      <c r="J95" s="191"/>
      <c r="K95" s="14"/>
      <c r="L95" s="14"/>
      <c r="M95" s="14"/>
      <c r="N95" s="14"/>
      <c r="O95" s="14"/>
      <c r="P95" s="14"/>
      <c r="Q95" s="14"/>
      <c r="R95" s="14"/>
      <c r="S95" s="1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1:256">
      <c r="A96" s="4" t="s">
        <v>45</v>
      </c>
      <c r="B96" s="243" t="s">
        <v>183</v>
      </c>
      <c r="C96" s="243"/>
      <c r="D96" s="243"/>
      <c r="E96" s="243"/>
      <c r="F96" s="243"/>
      <c r="G96" s="41">
        <v>2.9999999999999997E-4</v>
      </c>
      <c r="H96" s="146">
        <f>$H$33*G96</f>
        <v>0.25907059384615383</v>
      </c>
      <c r="I96" s="14"/>
      <c r="J96" s="191"/>
      <c r="K96" s="14"/>
      <c r="L96" s="14"/>
      <c r="M96" s="14"/>
      <c r="N96" s="14"/>
      <c r="O96" s="14"/>
      <c r="P96" s="14"/>
      <c r="Q96" s="14"/>
      <c r="R96" s="14"/>
      <c r="S96" s="1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>
      <c r="A97" s="4" t="s">
        <v>47</v>
      </c>
      <c r="B97" s="243" t="s">
        <v>74</v>
      </c>
      <c r="C97" s="243"/>
      <c r="D97" s="243"/>
      <c r="E97" s="243"/>
      <c r="F97" s="243"/>
      <c r="H97" s="7"/>
      <c r="I97" s="14"/>
      <c r="J97" s="191"/>
      <c r="K97" s="14"/>
      <c r="L97" s="14"/>
      <c r="M97" s="14"/>
      <c r="N97" s="14"/>
      <c r="O97" s="14"/>
      <c r="P97" s="14"/>
      <c r="Q97" s="14"/>
      <c r="R97" s="14"/>
      <c r="S97" s="14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>
      <c r="B98" s="244" t="s">
        <v>122</v>
      </c>
      <c r="C98" s="244"/>
      <c r="D98" s="244"/>
      <c r="E98" s="244"/>
      <c r="F98" s="244"/>
      <c r="H98" s="27">
        <f>SUM(H92:H97)</f>
        <v>113.12749264615384</v>
      </c>
      <c r="I98" s="14"/>
      <c r="J98" s="191"/>
      <c r="K98" s="14"/>
      <c r="L98" s="14"/>
      <c r="M98" s="14"/>
      <c r="N98" s="14"/>
      <c r="O98" s="14"/>
      <c r="P98" s="14"/>
      <c r="Q98" s="14"/>
      <c r="R98" s="14"/>
      <c r="S98" s="14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1:256">
      <c r="A99" s="4" t="s">
        <v>49</v>
      </c>
      <c r="B99" s="243" t="s">
        <v>184</v>
      </c>
      <c r="C99" s="243"/>
      <c r="D99" s="243"/>
      <c r="E99" s="243"/>
      <c r="F99" s="243"/>
      <c r="G99" s="243"/>
      <c r="H99" s="226">
        <f>H98*G65</f>
        <v>46.721654462861544</v>
      </c>
      <c r="I99" s="14"/>
      <c r="J99" s="191"/>
      <c r="K99" s="14"/>
      <c r="L99" s="14"/>
      <c r="M99" s="14"/>
      <c r="N99" s="14"/>
      <c r="O99" s="14"/>
      <c r="P99" s="14"/>
      <c r="Q99" s="14"/>
      <c r="R99" s="14"/>
      <c r="S99" s="14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1:256">
      <c r="B100" s="244" t="s">
        <v>52</v>
      </c>
      <c r="C100" s="244"/>
      <c r="D100" s="244"/>
      <c r="E100" s="244"/>
      <c r="F100" s="244"/>
      <c r="H100" s="27">
        <f>SUM(H98:H99)</f>
        <v>159.84914710901538</v>
      </c>
      <c r="I100" s="14"/>
      <c r="J100" s="191"/>
      <c r="K100" s="14"/>
      <c r="L100" s="14"/>
      <c r="M100" s="14"/>
      <c r="N100" s="14"/>
      <c r="O100" s="14"/>
      <c r="P100" s="14"/>
      <c r="Q100" s="14"/>
      <c r="R100" s="14"/>
      <c r="S100" s="14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1:256">
      <c r="A101" s="277"/>
      <c r="B101" s="277"/>
      <c r="C101" s="277"/>
      <c r="D101" s="277"/>
      <c r="E101" s="277"/>
      <c r="F101" s="277"/>
      <c r="G101" s="277"/>
      <c r="H101" s="371"/>
      <c r="I101" s="14"/>
      <c r="J101" s="191"/>
      <c r="K101" s="14"/>
      <c r="L101" s="14"/>
      <c r="M101" s="14"/>
      <c r="N101" s="14"/>
      <c r="O101" s="14"/>
      <c r="P101" s="14"/>
      <c r="Q101" s="14"/>
      <c r="R101" s="14"/>
      <c r="S101" s="14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1:256">
      <c r="A102" s="275" t="s">
        <v>185</v>
      </c>
      <c r="B102" s="275"/>
      <c r="C102" s="275"/>
      <c r="D102" s="275"/>
      <c r="E102" s="275"/>
      <c r="F102" s="275"/>
      <c r="G102" s="275"/>
      <c r="H102" s="372"/>
      <c r="I102" s="14"/>
      <c r="J102" s="191"/>
      <c r="K102" s="14"/>
      <c r="L102" s="14"/>
      <c r="M102" s="14"/>
      <c r="N102" s="14"/>
      <c r="O102" s="14"/>
      <c r="P102" s="14"/>
      <c r="Q102" s="14"/>
      <c r="R102" s="14"/>
      <c r="S102" s="14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pans="1:256">
      <c r="B103" s="276" t="s">
        <v>94</v>
      </c>
      <c r="C103" s="276"/>
      <c r="D103" s="276"/>
      <c r="E103" s="276"/>
      <c r="F103" s="276"/>
      <c r="G103" s="276"/>
      <c r="H103" s="15" t="s">
        <v>31</v>
      </c>
      <c r="I103" s="14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pans="1:256">
      <c r="B104" s="243" t="s">
        <v>186</v>
      </c>
      <c r="C104" s="243"/>
      <c r="D104" s="243"/>
      <c r="E104" s="243"/>
      <c r="F104" s="243"/>
      <c r="G104" s="76"/>
      <c r="H104" s="146">
        <f>H65</f>
        <v>356.65385086153856</v>
      </c>
      <c r="I104" s="14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pans="1:256">
      <c r="B105" s="243" t="s">
        <v>187</v>
      </c>
      <c r="C105" s="243"/>
      <c r="D105" s="243"/>
      <c r="E105" s="243"/>
      <c r="F105" s="243"/>
      <c r="G105" s="76"/>
      <c r="H105" s="146">
        <f>H72</f>
        <v>101.7665562510831</v>
      </c>
      <c r="I105" s="14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pans="1:256">
      <c r="B106" s="243" t="s">
        <v>188</v>
      </c>
      <c r="C106" s="243"/>
      <c r="D106" s="243"/>
      <c r="E106" s="243"/>
      <c r="F106" s="243"/>
      <c r="G106" s="76"/>
      <c r="H106" s="146">
        <f>H78</f>
        <v>1.1239140690621969</v>
      </c>
      <c r="I106" s="14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pans="1:256">
      <c r="B107" s="243" t="s">
        <v>189</v>
      </c>
      <c r="C107" s="243"/>
      <c r="D107" s="243"/>
      <c r="E107" s="243"/>
      <c r="F107" s="243"/>
      <c r="G107" s="76"/>
      <c r="H107" s="146">
        <f>H88</f>
        <v>45.635717657372552</v>
      </c>
      <c r="I107" s="14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pans="1:256">
      <c r="B108" s="243" t="s">
        <v>190</v>
      </c>
      <c r="C108" s="243"/>
      <c r="D108" s="243"/>
      <c r="E108" s="243"/>
      <c r="F108" s="243"/>
      <c r="G108" s="76"/>
      <c r="H108" s="146">
        <f>H100</f>
        <v>159.84914710901538</v>
      </c>
      <c r="I108" s="14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</row>
    <row r="109" spans="1:256">
      <c r="B109" s="243" t="s">
        <v>191</v>
      </c>
      <c r="C109" s="243"/>
      <c r="D109" s="243"/>
      <c r="E109" s="243"/>
      <c r="F109" s="243"/>
      <c r="G109" s="76"/>
      <c r="H109" s="7"/>
      <c r="I109" s="14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</row>
    <row r="110" spans="1:256">
      <c r="B110" s="244" t="s">
        <v>52</v>
      </c>
      <c r="C110" s="244"/>
      <c r="D110" s="244"/>
      <c r="E110" s="244"/>
      <c r="F110" s="244"/>
      <c r="H110" s="27">
        <f>SUM(H104:H109)</f>
        <v>665.02918594807181</v>
      </c>
      <c r="I110" s="14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pans="1:256">
      <c r="A111" s="277"/>
      <c r="B111" s="277"/>
      <c r="C111" s="277"/>
      <c r="D111" s="277"/>
      <c r="E111" s="277"/>
      <c r="F111" s="277"/>
      <c r="G111" s="277"/>
      <c r="H111" s="371"/>
      <c r="I111" s="14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</row>
    <row r="112" spans="1:256">
      <c r="A112" s="276" t="s">
        <v>192</v>
      </c>
      <c r="B112" s="276"/>
      <c r="C112" s="276"/>
      <c r="D112" s="276"/>
      <c r="E112" s="276"/>
      <c r="F112" s="276"/>
      <c r="G112" s="276"/>
      <c r="H112" s="291"/>
      <c r="I112" s="14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</row>
    <row r="113" spans="1:256">
      <c r="B113" s="278" t="s">
        <v>193</v>
      </c>
      <c r="C113" s="278"/>
      <c r="D113" s="278"/>
      <c r="E113" s="278"/>
      <c r="F113" s="278"/>
      <c r="G113" s="278"/>
      <c r="H113" s="15" t="s">
        <v>31</v>
      </c>
      <c r="I113" s="1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</row>
    <row r="114" spans="1:256">
      <c r="A114" s="4" t="s">
        <v>6</v>
      </c>
      <c r="B114" s="243" t="s">
        <v>194</v>
      </c>
      <c r="C114" s="243"/>
      <c r="D114" s="243"/>
      <c r="E114" s="243"/>
      <c r="F114" s="243"/>
      <c r="H114" s="146">
        <f>H33</f>
        <v>863.5686461538462</v>
      </c>
      <c r="I114" s="1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</row>
    <row r="115" spans="1:256">
      <c r="A115" s="4" t="s">
        <v>8</v>
      </c>
      <c r="B115" s="243" t="s">
        <v>195</v>
      </c>
      <c r="C115" s="243"/>
      <c r="D115" s="243"/>
      <c r="E115" s="243"/>
      <c r="F115" s="243"/>
      <c r="H115" s="146">
        <f>H43</f>
        <v>248.42178000000001</v>
      </c>
      <c r="I115" s="1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pans="1:256">
      <c r="A116" s="4" t="s">
        <v>12</v>
      </c>
      <c r="B116" s="243" t="s">
        <v>196</v>
      </c>
      <c r="C116" s="243"/>
      <c r="D116" s="243"/>
      <c r="E116" s="243"/>
      <c r="F116" s="243"/>
      <c r="G116" s="243"/>
      <c r="H116" s="146">
        <f>H51</f>
        <v>291.66666666666669</v>
      </c>
      <c r="I116" s="1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pans="1:256">
      <c r="A117" s="4" t="s">
        <v>14</v>
      </c>
      <c r="B117" s="243" t="s">
        <v>197</v>
      </c>
      <c r="C117" s="243"/>
      <c r="D117" s="243"/>
      <c r="E117" s="243"/>
      <c r="F117" s="243"/>
      <c r="H117" s="146">
        <f>H110</f>
        <v>665.02918594807181</v>
      </c>
      <c r="I117" s="1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pans="1:256">
      <c r="B118" s="244" t="s">
        <v>198</v>
      </c>
      <c r="C118" s="244"/>
      <c r="D118" s="244"/>
      <c r="E118" s="244"/>
      <c r="F118" s="244"/>
      <c r="H118" s="27">
        <f>SUM(H114:H117)</f>
        <v>2068.686278768585</v>
      </c>
      <c r="I118" s="1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</row>
    <row r="119" spans="1:256">
      <c r="A119" s="277"/>
      <c r="B119" s="277"/>
      <c r="C119" s="277"/>
      <c r="D119" s="277"/>
      <c r="E119" s="277"/>
      <c r="F119" s="277"/>
      <c r="G119" s="277"/>
      <c r="H119" s="371"/>
      <c r="I119" s="1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pans="1:256">
      <c r="B120" s="275" t="s">
        <v>263</v>
      </c>
      <c r="C120" s="275"/>
      <c r="D120" s="275"/>
      <c r="E120" s="275"/>
      <c r="F120" s="275"/>
      <c r="G120" s="275"/>
      <c r="H120" s="372"/>
      <c r="I120" s="1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pans="1:256">
      <c r="B121" s="276" t="s">
        <v>201</v>
      </c>
      <c r="C121" s="276"/>
      <c r="D121" s="276"/>
      <c r="E121" s="276"/>
      <c r="F121" s="276"/>
      <c r="G121" s="37" t="s">
        <v>97</v>
      </c>
      <c r="H121" s="15" t="s">
        <v>31</v>
      </c>
      <c r="I121" s="14"/>
      <c r="J121" s="269" t="s">
        <v>202</v>
      </c>
      <c r="K121" s="269"/>
      <c r="L121" s="269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pans="1:256" ht="45">
      <c r="A122" s="4" t="s">
        <v>6</v>
      </c>
      <c r="B122" s="243" t="s">
        <v>203</v>
      </c>
      <c r="C122" s="243"/>
      <c r="D122" s="243"/>
      <c r="E122" s="243"/>
      <c r="F122" s="243"/>
      <c r="G122" s="23">
        <v>0.05</v>
      </c>
      <c r="H122" s="26">
        <f>H118*G122</f>
        <v>103.43431393842926</v>
      </c>
      <c r="I122" s="131"/>
      <c r="J122" s="77" t="s">
        <v>204</v>
      </c>
      <c r="K122" s="227" t="s">
        <v>264</v>
      </c>
      <c r="L122"/>
      <c r="M122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</row>
    <row r="123" spans="1:256">
      <c r="A123" s="4" t="s">
        <v>8</v>
      </c>
      <c r="B123" s="243" t="s">
        <v>206</v>
      </c>
      <c r="C123" s="243"/>
      <c r="D123" s="243"/>
      <c r="E123" s="243"/>
      <c r="F123" s="243"/>
      <c r="G123" s="23">
        <v>0.1</v>
      </c>
      <c r="H123" s="26">
        <f>(H118+H122)*G123</f>
        <v>217.21205927070142</v>
      </c>
      <c r="J123" s="79">
        <f>H118+H122+H123</f>
        <v>2389.3326519777156</v>
      </c>
      <c r="K123" s="121">
        <f>(100-8.65)/100</f>
        <v>0.91349999999999998</v>
      </c>
      <c r="L123"/>
      <c r="M123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</row>
    <row r="124" spans="1:256" ht="30" customHeight="1">
      <c r="B124" s="243"/>
      <c r="C124" s="243"/>
      <c r="D124" s="243"/>
      <c r="E124" s="243"/>
      <c r="F124" s="243"/>
      <c r="K124" s="227" t="s">
        <v>207</v>
      </c>
      <c r="L124"/>
      <c r="M12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</row>
    <row r="125" spans="1:256">
      <c r="A125" s="4" t="s">
        <v>208</v>
      </c>
      <c r="B125" s="270" t="s">
        <v>209</v>
      </c>
      <c r="C125" s="271"/>
      <c r="D125" s="271"/>
      <c r="E125" s="271"/>
      <c r="F125" s="271"/>
      <c r="G125" s="272"/>
      <c r="H125" s="273"/>
      <c r="K125" s="228">
        <f>J123/K123</f>
        <v>2615.5803524660269</v>
      </c>
      <c r="L125"/>
      <c r="M12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spans="1:256">
      <c r="B126" s="243" t="s">
        <v>265</v>
      </c>
      <c r="C126" s="243"/>
      <c r="D126" s="243"/>
      <c r="E126" s="243"/>
      <c r="F126" s="243"/>
      <c r="G126" s="262" t="s">
        <v>266</v>
      </c>
      <c r="H126" s="263"/>
      <c r="I126" s="382"/>
      <c r="J126" s="383"/>
      <c r="K126" s="267"/>
      <c r="L126" s="267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</row>
    <row r="127" spans="1:256">
      <c r="B127" s="264" t="s">
        <v>212</v>
      </c>
      <c r="C127" s="265"/>
      <c r="D127" s="265"/>
      <c r="E127" s="265"/>
      <c r="F127" s="266"/>
      <c r="G127" s="83">
        <v>0.03</v>
      </c>
      <c r="H127" s="84">
        <f>$K$125*G127</f>
        <v>78.4674105739808</v>
      </c>
      <c r="I127"/>
      <c r="J127"/>
      <c r="K127"/>
      <c r="L127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</row>
    <row r="128" spans="1:256">
      <c r="B128" s="264" t="s">
        <v>213</v>
      </c>
      <c r="C128" s="265"/>
      <c r="D128" s="265"/>
      <c r="E128" s="265"/>
      <c r="F128" s="266"/>
      <c r="G128" s="83">
        <v>6.4999999999999997E-3</v>
      </c>
      <c r="H128" s="84">
        <f>$K$125*G128</f>
        <v>17.001272291029174</v>
      </c>
      <c r="I128"/>
      <c r="J128"/>
      <c r="K128"/>
      <c r="L128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</row>
    <row r="129" spans="1:256">
      <c r="B129" s="243" t="s">
        <v>267</v>
      </c>
      <c r="C129" s="243"/>
      <c r="D129" s="243"/>
      <c r="E129" s="243"/>
      <c r="F129" s="243"/>
      <c r="G129" s="88"/>
      <c r="H129" s="84">
        <f>$K$125*G129</f>
        <v>0</v>
      </c>
      <c r="I129"/>
      <c r="J129"/>
      <c r="K129"/>
      <c r="L129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</row>
    <row r="130" spans="1:256">
      <c r="B130" s="243" t="s">
        <v>268</v>
      </c>
      <c r="C130" s="243"/>
      <c r="D130" s="243"/>
      <c r="E130" s="243"/>
      <c r="F130" s="243"/>
      <c r="G130" s="88"/>
      <c r="H130" s="84">
        <f>$K$125*G130</f>
        <v>0</v>
      </c>
      <c r="I130"/>
      <c r="J130"/>
      <c r="K130"/>
      <c r="L130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</row>
    <row r="131" spans="1:256">
      <c r="B131" s="264" t="s">
        <v>216</v>
      </c>
      <c r="C131" s="265"/>
      <c r="D131" s="265"/>
      <c r="E131" s="265"/>
      <c r="F131" s="266"/>
      <c r="G131" s="83">
        <v>0.05</v>
      </c>
      <c r="H131" s="84">
        <f>$K$125*G131</f>
        <v>130.77901762330134</v>
      </c>
      <c r="I131"/>
      <c r="J131"/>
      <c r="K131"/>
      <c r="L131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pans="1:256">
      <c r="B132" s="244" t="s">
        <v>217</v>
      </c>
      <c r="C132" s="244"/>
      <c r="D132" s="244"/>
      <c r="E132" s="244"/>
      <c r="F132" s="244"/>
      <c r="G132" s="91">
        <f>SUM(G127:G131)</f>
        <v>8.6499999999999994E-2</v>
      </c>
      <c r="H132" s="92">
        <f>SUM(H127:H131)</f>
        <v>226.24770048831132</v>
      </c>
      <c r="I132"/>
      <c r="J132"/>
      <c r="K132"/>
      <c r="L132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</row>
    <row r="133" spans="1:256" ht="15.75" customHeight="1">
      <c r="B133" s="384" t="s">
        <v>218</v>
      </c>
      <c r="C133" s="385"/>
      <c r="D133" s="385"/>
      <c r="E133" s="385"/>
      <c r="F133" s="386"/>
      <c r="G133" s="88"/>
      <c r="H133" s="92">
        <f>H122+H123+H132</f>
        <v>546.89407369744197</v>
      </c>
      <c r="I133"/>
      <c r="J133"/>
      <c r="K133"/>
      <c r="L133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</row>
    <row r="134" spans="1:256">
      <c r="B134" s="229"/>
      <c r="C134" s="230"/>
      <c r="D134" s="230"/>
      <c r="E134" s="230"/>
      <c r="F134" s="231"/>
      <c r="G134" s="159"/>
      <c r="H134" s="159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</row>
    <row r="135" spans="1:256">
      <c r="A135" s="159" t="s">
        <v>219</v>
      </c>
      <c r="C135" s="262"/>
      <c r="D135" s="387"/>
      <c r="E135" s="387"/>
      <c r="F135" s="263"/>
      <c r="G135" s="159"/>
      <c r="H135" s="6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pans="1:256">
      <c r="B136" s="159"/>
      <c r="C136" s="159"/>
      <c r="D136" s="159"/>
      <c r="E136" s="159"/>
      <c r="F136" s="159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</row>
    <row r="137" spans="1:256">
      <c r="A137" s="95" t="s">
        <v>6</v>
      </c>
      <c r="B137" s="240" t="s">
        <v>193</v>
      </c>
      <c r="C137" s="241"/>
      <c r="D137" s="241"/>
      <c r="E137" s="241"/>
      <c r="F137" s="241"/>
      <c r="G137" s="242"/>
      <c r="H137" s="95" t="s">
        <v>31</v>
      </c>
      <c r="I137" s="14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</row>
    <row r="138" spans="1:256">
      <c r="A138" s="4" t="s">
        <v>8</v>
      </c>
      <c r="B138" s="243" t="s">
        <v>194</v>
      </c>
      <c r="C138" s="243"/>
      <c r="D138" s="243"/>
      <c r="E138" s="243"/>
      <c r="F138" s="243"/>
      <c r="G138" s="96"/>
      <c r="H138" s="146">
        <f>H114</f>
        <v>863.5686461538462</v>
      </c>
      <c r="I138" s="28"/>
      <c r="J138" s="79"/>
      <c r="K138" s="79"/>
      <c r="L138" s="79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pans="1:256">
      <c r="A139" s="4" t="s">
        <v>12</v>
      </c>
      <c r="B139" s="243" t="s">
        <v>195</v>
      </c>
      <c r="C139" s="243"/>
      <c r="D139" s="243"/>
      <c r="E139" s="243"/>
      <c r="F139" s="243"/>
      <c r="H139" s="19">
        <f>H115</f>
        <v>248.42178000000001</v>
      </c>
      <c r="I139" s="131"/>
      <c r="J139" s="79"/>
      <c r="L139" s="79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pans="1:256">
      <c r="A140" s="4" t="s">
        <v>14</v>
      </c>
      <c r="B140" s="44" t="s">
        <v>196</v>
      </c>
      <c r="C140" s="45"/>
      <c r="D140" s="45"/>
      <c r="E140" s="45"/>
      <c r="F140" s="46"/>
      <c r="H140" s="19">
        <f>H116</f>
        <v>291.66666666666669</v>
      </c>
      <c r="J140" s="79"/>
      <c r="L140" s="79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1:256">
      <c r="B141" s="243" t="s">
        <v>197</v>
      </c>
      <c r="C141" s="243"/>
      <c r="D141" s="243"/>
      <c r="E141" s="243"/>
      <c r="F141" s="243"/>
      <c r="H141" s="19">
        <f>H117</f>
        <v>665.02918594807181</v>
      </c>
      <c r="J141" s="79"/>
      <c r="L141" s="79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pans="1:256">
      <c r="A142" s="4" t="s">
        <v>45</v>
      </c>
      <c r="B142" s="244" t="s">
        <v>198</v>
      </c>
      <c r="C142" s="244"/>
      <c r="D142" s="244"/>
      <c r="E142" s="244"/>
      <c r="F142" s="24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</row>
    <row r="143" spans="1:256">
      <c r="B143" s="243" t="s">
        <v>220</v>
      </c>
      <c r="C143" s="243"/>
      <c r="D143" s="243"/>
      <c r="E143" s="243"/>
      <c r="F143" s="243"/>
      <c r="H143" s="19">
        <f>H133</f>
        <v>546.89407369744197</v>
      </c>
      <c r="J143" s="79"/>
      <c r="L143" s="79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</row>
    <row r="144" spans="1:256">
      <c r="A144" s="95"/>
      <c r="B144" s="248" t="s">
        <v>221</v>
      </c>
      <c r="C144" s="248"/>
      <c r="D144" s="248"/>
      <c r="E144" s="248"/>
      <c r="F144" s="248"/>
      <c r="G144" s="97"/>
      <c r="H144" s="98">
        <f>SUM(H138:H143)</f>
        <v>2615.5803524660269</v>
      </c>
      <c r="I144" s="6"/>
      <c r="J144" s="147"/>
      <c r="K144" s="39"/>
      <c r="L144" s="147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</row>
    <row r="145" spans="1:45">
      <c r="I145" s="145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2"/>
    </row>
    <row r="146" spans="1:45" s="105" customFormat="1">
      <c r="A146" s="334" t="s">
        <v>222</v>
      </c>
      <c r="B146" s="335"/>
      <c r="C146" s="335"/>
      <c r="D146" s="335"/>
      <c r="E146" s="335"/>
      <c r="F146" s="335"/>
      <c r="G146" s="100"/>
      <c r="H146" s="232"/>
      <c r="I146" s="233"/>
      <c r="J146" s="103"/>
      <c r="K146" s="104"/>
      <c r="L146" s="103"/>
    </row>
    <row r="147" spans="1:45" ht="45">
      <c r="A147" s="149"/>
      <c r="B147" s="145"/>
      <c r="C147" s="150" t="s">
        <v>247</v>
      </c>
      <c r="D147" s="390" t="s">
        <v>248</v>
      </c>
      <c r="E147" s="391"/>
      <c r="F147" s="151" t="s">
        <v>249</v>
      </c>
      <c r="G147" s="152" t="s">
        <v>250</v>
      </c>
      <c r="H147" s="110" t="s">
        <v>227</v>
      </c>
      <c r="I147" s="1"/>
      <c r="J147" s="112"/>
      <c r="L147" s="77"/>
      <c r="M147" s="338"/>
      <c r="N147" s="338"/>
      <c r="O147" s="153"/>
      <c r="P147" s="77"/>
      <c r="Q147" s="77"/>
      <c r="R147" s="116"/>
      <c r="S147" s="116"/>
      <c r="T147" s="116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2"/>
    </row>
    <row r="148" spans="1:45" customFormat="1">
      <c r="A148" s="154"/>
      <c r="B148" s="2"/>
      <c r="C148" s="234">
        <f>H144/H6</f>
        <v>19.815002670197174</v>
      </c>
      <c r="D148" s="392">
        <v>132</v>
      </c>
      <c r="E148" s="393"/>
      <c r="F148" s="235">
        <f>H144</f>
        <v>2615.5803524660269</v>
      </c>
      <c r="G148" s="236">
        <f>D148*12</f>
        <v>1584</v>
      </c>
      <c r="H148" s="237">
        <f>F148*12</f>
        <v>31386.964229592322</v>
      </c>
      <c r="I148" s="239"/>
      <c r="J148" s="239"/>
      <c r="K148" s="126"/>
      <c r="L148" s="155"/>
      <c r="M148" s="239"/>
      <c r="N148" s="239"/>
      <c r="O148" s="155"/>
      <c r="P148" s="126"/>
      <c r="Q148" s="155"/>
    </row>
    <row r="149" spans="1:45" customFormat="1">
      <c r="C149" s="15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</row>
    <row r="150" spans="1:45" ht="16.5" thickBot="1">
      <c r="A150" s="112"/>
      <c r="B150" s="1"/>
      <c r="C150" s="1"/>
      <c r="D150" s="1"/>
      <c r="E150" s="1"/>
      <c r="F150" s="1"/>
      <c r="G150" s="1"/>
      <c r="H150" s="1"/>
      <c r="I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2"/>
    </row>
    <row r="151" spans="1:45" ht="19.5" thickBot="1">
      <c r="A151" s="112"/>
      <c r="B151" s="1"/>
      <c r="C151" s="388" t="s">
        <v>251</v>
      </c>
      <c r="D151" s="389"/>
      <c r="E151" s="238">
        <f>C148</f>
        <v>19.815002670197174</v>
      </c>
      <c r="F151" s="1"/>
      <c r="G151" s="1"/>
      <c r="H151" s="1"/>
      <c r="I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2"/>
    </row>
    <row r="152" spans="1:45">
      <c r="A152" s="112"/>
      <c r="B152" s="1"/>
      <c r="C152" s="1"/>
      <c r="D152" s="1"/>
      <c r="E152" s="1"/>
      <c r="F152" s="1"/>
      <c r="G152" s="1"/>
      <c r="H152" s="1"/>
      <c r="I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2"/>
    </row>
    <row r="153" spans="1:45">
      <c r="A153" s="112"/>
      <c r="B153" s="1"/>
      <c r="C153" s="1"/>
      <c r="D153" s="1"/>
      <c r="E153" s="1"/>
      <c r="F153" s="1"/>
      <c r="G153" s="1"/>
      <c r="H153" s="1"/>
      <c r="I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2"/>
    </row>
    <row r="154" spans="1:45">
      <c r="A154" s="112"/>
      <c r="B154" s="1"/>
      <c r="C154" s="1"/>
      <c r="D154" s="1"/>
      <c r="E154" s="1"/>
      <c r="F154" s="1"/>
      <c r="G154" s="1"/>
      <c r="H154" s="1"/>
      <c r="I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2"/>
    </row>
    <row r="155" spans="1:45">
      <c r="A155" s="112"/>
      <c r="B155" s="1"/>
      <c r="C155" s="1"/>
      <c r="D155" s="1"/>
      <c r="E155" s="1"/>
      <c r="F155" s="1"/>
      <c r="G155" s="1"/>
      <c r="H155" s="1"/>
      <c r="I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2"/>
    </row>
    <row r="156" spans="1:45">
      <c r="A156" s="112"/>
      <c r="B156" s="1"/>
      <c r="C156" s="1"/>
      <c r="D156" s="1"/>
      <c r="E156" s="1"/>
      <c r="F156" s="1"/>
      <c r="G156" s="1"/>
      <c r="H156" s="1"/>
      <c r="I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2"/>
    </row>
    <row r="157" spans="1:45">
      <c r="A157" s="112"/>
      <c r="B157" s="1"/>
      <c r="C157" s="1"/>
      <c r="D157" s="1"/>
      <c r="E157" s="1"/>
      <c r="F157" s="1"/>
      <c r="G157" s="1"/>
      <c r="H157" s="1"/>
      <c r="I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2"/>
    </row>
    <row r="158" spans="1:45">
      <c r="A158" s="112"/>
      <c r="B158" s="1"/>
      <c r="C158" s="1"/>
      <c r="D158" s="1"/>
      <c r="E158" s="1"/>
      <c r="F158" s="1"/>
      <c r="G158" s="1"/>
      <c r="H158" s="1"/>
      <c r="I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2"/>
    </row>
    <row r="159" spans="1:45">
      <c r="A159" s="112"/>
      <c r="B159" s="1"/>
      <c r="C159" s="1"/>
      <c r="D159" s="1"/>
      <c r="E159" s="1"/>
      <c r="F159" s="1"/>
      <c r="G159" s="1"/>
      <c r="H159" s="1"/>
      <c r="I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2"/>
    </row>
    <row r="160" spans="1:45">
      <c r="A160" s="112"/>
      <c r="B160" s="1"/>
      <c r="C160" s="1"/>
      <c r="D160" s="1"/>
      <c r="E160" s="1"/>
      <c r="F160" s="1"/>
      <c r="G160" s="1"/>
      <c r="H160" s="1"/>
      <c r="I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2"/>
    </row>
    <row r="161" spans="1:32">
      <c r="A161" s="112"/>
      <c r="B161" s="1"/>
      <c r="C161" s="1"/>
      <c r="D161" s="1"/>
      <c r="E161" s="1"/>
      <c r="F161" s="1"/>
      <c r="G161" s="1"/>
      <c r="H161" s="1"/>
      <c r="I161" s="1"/>
      <c r="J161" s="3"/>
      <c r="K161" s="3"/>
      <c r="L161" s="3"/>
      <c r="M161" s="3"/>
      <c r="N161" s="3"/>
      <c r="O161" s="3"/>
      <c r="P161" s="3"/>
      <c r="Q161" s="3"/>
      <c r="R161" s="3"/>
      <c r="S161" s="7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2"/>
    </row>
    <row r="162" spans="1:32">
      <c r="A162" s="112"/>
      <c r="B162" s="1"/>
      <c r="C162" s="1"/>
      <c r="D162" s="1"/>
      <c r="E162" s="1"/>
      <c r="F162" s="1"/>
      <c r="G162" s="1"/>
      <c r="H162" s="1"/>
      <c r="I162" s="1"/>
      <c r="J162" s="3"/>
      <c r="K162" s="3"/>
      <c r="L162" s="3"/>
      <c r="M162" s="3"/>
      <c r="N162" s="3"/>
      <c r="O162" s="3"/>
      <c r="P162" s="3"/>
      <c r="Q162" s="3"/>
      <c r="R162" s="3"/>
      <c r="S162" s="7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2"/>
    </row>
    <row r="163" spans="1:32">
      <c r="A163" s="112"/>
      <c r="B163" s="1"/>
      <c r="C163" s="1"/>
      <c r="D163" s="1"/>
      <c r="E163" s="1"/>
      <c r="F163" s="1"/>
      <c r="G163" s="1"/>
      <c r="H163" s="1"/>
      <c r="I163" s="1"/>
      <c r="J163" s="3"/>
      <c r="K163" s="3"/>
      <c r="L163" s="3"/>
      <c r="M163" s="3"/>
      <c r="N163" s="3"/>
      <c r="O163" s="3"/>
      <c r="P163" s="3"/>
      <c r="Q163" s="3"/>
      <c r="R163" s="3"/>
      <c r="S163" s="7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2"/>
    </row>
    <row r="164" spans="1:32">
      <c r="A164" s="112"/>
      <c r="B164" s="1"/>
      <c r="C164" s="1"/>
      <c r="D164" s="1"/>
      <c r="E164" s="1"/>
      <c r="F164" s="1"/>
      <c r="G164" s="1"/>
      <c r="H164" s="1"/>
      <c r="I164" s="1"/>
      <c r="J164" s="3"/>
      <c r="K164" s="3"/>
      <c r="L164" s="3"/>
      <c r="M164" s="3"/>
      <c r="N164" s="3"/>
      <c r="O164" s="3"/>
      <c r="P164" s="3"/>
      <c r="Q164" s="3"/>
      <c r="R164" s="3"/>
      <c r="S164" s="7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2"/>
    </row>
    <row r="165" spans="1:32">
      <c r="A165" s="112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3"/>
      <c r="N165" s="3"/>
      <c r="O165" s="3"/>
      <c r="P165" s="3"/>
      <c r="Q165" s="3"/>
      <c r="R165" s="3"/>
      <c r="S165" s="7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2"/>
    </row>
    <row r="166" spans="1:32">
      <c r="A166" s="112"/>
      <c r="B166" s="1"/>
      <c r="C166" s="1"/>
      <c r="D166" s="1"/>
      <c r="E166" s="1"/>
      <c r="F166" s="1"/>
      <c r="G166" s="1"/>
      <c r="H166" s="1"/>
      <c r="I166" s="1"/>
      <c r="J166" s="3"/>
      <c r="K166" s="3"/>
      <c r="L166" s="3"/>
      <c r="M166" s="3"/>
      <c r="N166" s="3"/>
      <c r="O166" s="3"/>
      <c r="P166" s="3"/>
      <c r="Q166" s="3"/>
      <c r="R166" s="3"/>
      <c r="S166" s="7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2"/>
    </row>
    <row r="167" spans="1:32">
      <c r="A167" s="112"/>
      <c r="B167" s="1"/>
      <c r="C167" s="1"/>
      <c r="D167" s="1"/>
      <c r="E167" s="1"/>
      <c r="F167" s="1"/>
      <c r="G167" s="1"/>
      <c r="H167" s="1"/>
      <c r="I167" s="1"/>
      <c r="J167" s="3"/>
      <c r="K167" s="3"/>
      <c r="L167" s="3"/>
      <c r="M167" s="3"/>
      <c r="N167" s="3"/>
      <c r="O167" s="3"/>
      <c r="P167" s="3"/>
      <c r="Q167" s="3"/>
      <c r="R167" s="3"/>
      <c r="S167" s="7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2"/>
    </row>
    <row r="168" spans="1:32">
      <c r="A168" s="112"/>
      <c r="B168" s="1"/>
      <c r="C168" s="1"/>
      <c r="D168" s="1"/>
      <c r="E168" s="1"/>
      <c r="F168" s="1"/>
      <c r="G168" s="1"/>
      <c r="H168" s="1"/>
      <c r="I168" s="1"/>
      <c r="J168" s="3"/>
      <c r="K168" s="3"/>
      <c r="L168" s="3"/>
      <c r="M168" s="3"/>
      <c r="N168" s="3"/>
      <c r="O168" s="3"/>
      <c r="P168" s="3"/>
      <c r="Q168" s="3"/>
      <c r="R168" s="3"/>
      <c r="S168" s="7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2"/>
    </row>
    <row r="169" spans="1:32">
      <c r="A169" s="112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3"/>
      <c r="N169" s="3"/>
      <c r="O169" s="3"/>
      <c r="P169" s="3"/>
      <c r="Q169" s="3"/>
      <c r="R169" s="3"/>
      <c r="S169" s="7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2"/>
    </row>
    <row r="170" spans="1:32">
      <c r="A170" s="112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3"/>
      <c r="N170" s="3"/>
      <c r="O170" s="3"/>
      <c r="P170" s="3"/>
      <c r="Q170" s="3"/>
      <c r="R170" s="3"/>
      <c r="S170" s="7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2"/>
    </row>
    <row r="171" spans="1:32">
      <c r="A171" s="112"/>
      <c r="B171" s="1"/>
      <c r="C171" s="1"/>
      <c r="D171" s="1"/>
      <c r="E171" s="1"/>
      <c r="F171" s="1"/>
      <c r="G171" s="1"/>
      <c r="H171" s="1"/>
      <c r="I171" s="1"/>
      <c r="J171" s="3"/>
      <c r="K171" s="3"/>
      <c r="L171" s="3"/>
      <c r="M171" s="3"/>
      <c r="N171" s="3"/>
      <c r="O171" s="3"/>
      <c r="P171" s="3"/>
      <c r="Q171" s="3"/>
      <c r="R171" s="3"/>
      <c r="S171" s="7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2"/>
    </row>
    <row r="172" spans="1:32">
      <c r="A172" s="112"/>
      <c r="B172" s="1"/>
      <c r="C172" s="1"/>
      <c r="D172" s="1"/>
      <c r="E172" s="1"/>
      <c r="F172" s="1"/>
      <c r="G172" s="1"/>
      <c r="H172" s="1"/>
      <c r="I172" s="1"/>
      <c r="J172" s="3"/>
      <c r="K172" s="3"/>
      <c r="L172" s="3"/>
      <c r="M172" s="3"/>
      <c r="N172" s="3"/>
      <c r="O172" s="3"/>
      <c r="P172" s="3"/>
      <c r="Q172" s="3"/>
      <c r="R172" s="3"/>
      <c r="S172" s="7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2"/>
    </row>
    <row r="173" spans="1:32">
      <c r="A173" s="112"/>
      <c r="B173" s="1"/>
      <c r="C173" s="1"/>
      <c r="D173" s="1"/>
      <c r="E173" s="1"/>
      <c r="F173" s="1"/>
      <c r="G173" s="1"/>
      <c r="H173" s="1"/>
      <c r="I173" s="1"/>
      <c r="J173" s="3"/>
      <c r="K173" s="3"/>
      <c r="L173" s="3"/>
      <c r="M173" s="3"/>
      <c r="N173" s="3"/>
      <c r="O173" s="3"/>
      <c r="P173" s="3"/>
      <c r="Q173" s="3"/>
      <c r="R173" s="3"/>
      <c r="S173" s="7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2"/>
    </row>
    <row r="174" spans="1:32">
      <c r="A174" s="112"/>
      <c r="B174" s="1"/>
      <c r="C174" s="1"/>
      <c r="D174" s="1"/>
      <c r="E174" s="1"/>
      <c r="F174" s="1"/>
      <c r="G174" s="1"/>
      <c r="H174" s="1"/>
      <c r="I174" s="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</row>
    <row r="175" spans="1:32">
      <c r="A175" s="112"/>
      <c r="B175" s="1"/>
      <c r="C175" s="1"/>
      <c r="D175" s="1"/>
      <c r="E175" s="1"/>
      <c r="F175" s="1"/>
      <c r="G175" s="1"/>
      <c r="H175" s="1"/>
      <c r="I175" s="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32">
      <c r="A176" s="112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9" s="3" customFormat="1">
      <c r="A177" s="112"/>
      <c r="B177" s="1"/>
      <c r="C177" s="1"/>
      <c r="D177" s="1"/>
      <c r="E177" s="1"/>
      <c r="F177" s="1"/>
      <c r="G177" s="1"/>
      <c r="H177" s="1"/>
      <c r="I177" s="1"/>
    </row>
    <row r="178" spans="1:9" s="3" customFormat="1">
      <c r="A178" s="112"/>
      <c r="B178" s="1"/>
      <c r="C178" s="1"/>
      <c r="D178" s="1"/>
      <c r="E178" s="1"/>
      <c r="F178" s="1"/>
      <c r="G178" s="1"/>
      <c r="H178" s="1"/>
      <c r="I178" s="1"/>
    </row>
    <row r="179" spans="1:9" s="3" customFormat="1">
      <c r="A179" s="112"/>
      <c r="B179" s="1"/>
      <c r="C179" s="1"/>
      <c r="D179" s="1"/>
      <c r="E179" s="1"/>
      <c r="F179" s="1"/>
      <c r="G179" s="1"/>
      <c r="H179" s="1"/>
      <c r="I179" s="1"/>
    </row>
    <row r="180" spans="1:9" s="3" customFormat="1">
      <c r="A180" s="112"/>
      <c r="B180" s="1"/>
      <c r="C180" s="1"/>
      <c r="D180" s="1"/>
      <c r="E180" s="1"/>
      <c r="F180" s="1"/>
      <c r="G180" s="1"/>
      <c r="H180" s="1"/>
      <c r="I180" s="1"/>
    </row>
    <row r="181" spans="1:9" s="3" customFormat="1">
      <c r="A181" s="112"/>
      <c r="B181" s="1"/>
      <c r="C181" s="1"/>
      <c r="D181" s="1"/>
      <c r="E181" s="1"/>
      <c r="F181" s="1"/>
      <c r="G181" s="1"/>
      <c r="H181" s="1"/>
      <c r="I181" s="1"/>
    </row>
    <row r="182" spans="1:9" s="3" customFormat="1">
      <c r="A182" s="112"/>
      <c r="B182" s="1"/>
      <c r="C182" s="1"/>
      <c r="D182" s="1"/>
      <c r="E182" s="1"/>
      <c r="F182" s="1"/>
      <c r="G182" s="1"/>
      <c r="H182" s="1"/>
      <c r="I182" s="1"/>
    </row>
    <row r="183" spans="1:9" s="3" customFormat="1">
      <c r="A183" s="112"/>
      <c r="B183" s="1"/>
      <c r="C183" s="1"/>
      <c r="D183" s="1"/>
      <c r="E183" s="1"/>
      <c r="F183" s="1"/>
      <c r="G183" s="1"/>
      <c r="H183" s="1"/>
      <c r="I183" s="1"/>
    </row>
    <row r="184" spans="1:9" s="3" customFormat="1">
      <c r="A184" s="112"/>
      <c r="B184" s="1"/>
      <c r="C184" s="1"/>
      <c r="D184" s="1"/>
      <c r="E184" s="1"/>
      <c r="F184" s="1"/>
      <c r="G184" s="1"/>
      <c r="H184" s="1"/>
      <c r="I184" s="1"/>
    </row>
    <row r="185" spans="1:9" s="3" customFormat="1">
      <c r="A185" s="112"/>
      <c r="B185" s="1"/>
      <c r="C185" s="1"/>
      <c r="D185" s="1"/>
      <c r="E185" s="1"/>
      <c r="F185" s="1"/>
      <c r="G185" s="1"/>
      <c r="H185" s="1"/>
      <c r="I185" s="1"/>
    </row>
    <row r="186" spans="1:9" s="3" customFormat="1">
      <c r="A186" s="112"/>
      <c r="B186" s="1"/>
      <c r="C186" s="1"/>
      <c r="D186" s="1"/>
      <c r="E186" s="1"/>
      <c r="F186" s="1"/>
      <c r="G186" s="1"/>
      <c r="H186" s="1"/>
      <c r="I186" s="1"/>
    </row>
    <row r="187" spans="1:9" s="3" customFormat="1">
      <c r="A187" s="112"/>
      <c r="B187" s="1"/>
      <c r="C187" s="1"/>
      <c r="D187" s="1"/>
      <c r="E187" s="1"/>
      <c r="F187" s="1"/>
      <c r="G187" s="1"/>
      <c r="H187" s="1"/>
      <c r="I187" s="1"/>
    </row>
  </sheetData>
  <mergeCells count="193">
    <mergeCell ref="M147:N147"/>
    <mergeCell ref="D148:E148"/>
    <mergeCell ref="I148:J148"/>
    <mergeCell ref="M148:N148"/>
    <mergeCell ref="B133:F133"/>
    <mergeCell ref="C135:F135"/>
    <mergeCell ref="B137:G137"/>
    <mergeCell ref="C151:D151"/>
    <mergeCell ref="B141:F141"/>
    <mergeCell ref="B142:F142"/>
    <mergeCell ref="B143:F143"/>
    <mergeCell ref="B144:F144"/>
    <mergeCell ref="A146:F146"/>
    <mergeCell ref="D147:E147"/>
    <mergeCell ref="B138:F138"/>
    <mergeCell ref="B139:F139"/>
    <mergeCell ref="K126:L126"/>
    <mergeCell ref="B127:F127"/>
    <mergeCell ref="B128:F128"/>
    <mergeCell ref="B129:F129"/>
    <mergeCell ref="B130:F130"/>
    <mergeCell ref="B131:F131"/>
    <mergeCell ref="I126:J126"/>
    <mergeCell ref="B132:F132"/>
    <mergeCell ref="J121:L121"/>
    <mergeCell ref="B124:F124"/>
    <mergeCell ref="B125:F125"/>
    <mergeCell ref="G125:H125"/>
    <mergeCell ref="B126:F126"/>
    <mergeCell ref="G126:H126"/>
    <mergeCell ref="B123:F123"/>
    <mergeCell ref="B113:G113"/>
    <mergeCell ref="B114:F114"/>
    <mergeCell ref="B115:F115"/>
    <mergeCell ref="B116:G116"/>
    <mergeCell ref="B117:F117"/>
    <mergeCell ref="B118:F118"/>
    <mergeCell ref="A119:H119"/>
    <mergeCell ref="B120:H120"/>
    <mergeCell ref="B121:F121"/>
    <mergeCell ref="B106:F106"/>
    <mergeCell ref="B107:F107"/>
    <mergeCell ref="B108:F108"/>
    <mergeCell ref="B109:F109"/>
    <mergeCell ref="B110:F110"/>
    <mergeCell ref="B122:F122"/>
    <mergeCell ref="B96:F96"/>
    <mergeCell ref="B97:F97"/>
    <mergeCell ref="B98:F98"/>
    <mergeCell ref="A111:H111"/>
    <mergeCell ref="A112:H112"/>
    <mergeCell ref="A101:H101"/>
    <mergeCell ref="A102:H102"/>
    <mergeCell ref="B103:G103"/>
    <mergeCell ref="B104:F104"/>
    <mergeCell ref="B105:F105"/>
    <mergeCell ref="B94:F94"/>
    <mergeCell ref="B87:G87"/>
    <mergeCell ref="O87:P87"/>
    <mergeCell ref="B99:G99"/>
    <mergeCell ref="B100:F100"/>
    <mergeCell ref="A90:H90"/>
    <mergeCell ref="B91:F91"/>
    <mergeCell ref="B92:F92"/>
    <mergeCell ref="B93:F93"/>
    <mergeCell ref="B95:F95"/>
    <mergeCell ref="B86:G86"/>
    <mergeCell ref="T87:U87"/>
    <mergeCell ref="B88:F88"/>
    <mergeCell ref="A89:H89"/>
    <mergeCell ref="J89:M89"/>
    <mergeCell ref="K93:L93"/>
    <mergeCell ref="K86:L86"/>
    <mergeCell ref="O86:R86"/>
    <mergeCell ref="M81:O81"/>
    <mergeCell ref="B82:F82"/>
    <mergeCell ref="N82:O82"/>
    <mergeCell ref="P82:Q82"/>
    <mergeCell ref="R82:S82"/>
    <mergeCell ref="B83:F83"/>
    <mergeCell ref="B84:G84"/>
    <mergeCell ref="B85:F85"/>
    <mergeCell ref="T82:U82"/>
    <mergeCell ref="B78:F78"/>
    <mergeCell ref="K78:L78"/>
    <mergeCell ref="A79:H79"/>
    <mergeCell ref="A80:H80"/>
    <mergeCell ref="B81:F81"/>
    <mergeCell ref="J81:L81"/>
    <mergeCell ref="B72:F72"/>
    <mergeCell ref="A73:H73"/>
    <mergeCell ref="A74:H74"/>
    <mergeCell ref="B75:F75"/>
    <mergeCell ref="B76:F76"/>
    <mergeCell ref="B77:G77"/>
    <mergeCell ref="B65:F65"/>
    <mergeCell ref="A66:H66"/>
    <mergeCell ref="A67:H67"/>
    <mergeCell ref="J67:K67"/>
    <mergeCell ref="O77:P77"/>
    <mergeCell ref="Q77:R77"/>
    <mergeCell ref="B70:F70"/>
    <mergeCell ref="B71:F71"/>
    <mergeCell ref="J71:L71"/>
    <mergeCell ref="M71:Q71"/>
    <mergeCell ref="J55:M55"/>
    <mergeCell ref="B56:E56"/>
    <mergeCell ref="B68:F68"/>
    <mergeCell ref="B69:F69"/>
    <mergeCell ref="B59:E59"/>
    <mergeCell ref="J59:M59"/>
    <mergeCell ref="B60:E60"/>
    <mergeCell ref="B61:E61"/>
    <mergeCell ref="B62:E62"/>
    <mergeCell ref="B64:E64"/>
    <mergeCell ref="B57:E57"/>
    <mergeCell ref="B58:E58"/>
    <mergeCell ref="B49:F49"/>
    <mergeCell ref="B50:F50"/>
    <mergeCell ref="B51:F51"/>
    <mergeCell ref="A54:H54"/>
    <mergeCell ref="B55:F55"/>
    <mergeCell ref="J51:M51"/>
    <mergeCell ref="A52:H52"/>
    <mergeCell ref="A53:H53"/>
    <mergeCell ref="A44:H44"/>
    <mergeCell ref="A45:H45"/>
    <mergeCell ref="B46:F46"/>
    <mergeCell ref="B47:F47"/>
    <mergeCell ref="J47:M47"/>
    <mergeCell ref="B48:F48"/>
    <mergeCell ref="J48:K48"/>
    <mergeCell ref="B37:F37"/>
    <mergeCell ref="B38:F38"/>
    <mergeCell ref="B39:F39"/>
    <mergeCell ref="J39:M39"/>
    <mergeCell ref="B40:F40"/>
    <mergeCell ref="B41:F41"/>
    <mergeCell ref="B30:F30"/>
    <mergeCell ref="B31:F31"/>
    <mergeCell ref="B32:F32"/>
    <mergeCell ref="B42:F42"/>
    <mergeCell ref="B43:F43"/>
    <mergeCell ref="J43:M43"/>
    <mergeCell ref="A34:H34"/>
    <mergeCell ref="A35:H35"/>
    <mergeCell ref="J35:M35"/>
    <mergeCell ref="B36:F36"/>
    <mergeCell ref="K32:M32"/>
    <mergeCell ref="A33:F33"/>
    <mergeCell ref="A24:H24"/>
    <mergeCell ref="J24:M24"/>
    <mergeCell ref="B25:F25"/>
    <mergeCell ref="B26:F26"/>
    <mergeCell ref="B27:F27"/>
    <mergeCell ref="B28:F28"/>
    <mergeCell ref="J28:M28"/>
    <mergeCell ref="B29:F29"/>
    <mergeCell ref="B22:F22"/>
    <mergeCell ref="G22:H22"/>
    <mergeCell ref="A16:H16"/>
    <mergeCell ref="A17:H17"/>
    <mergeCell ref="B20:F20"/>
    <mergeCell ref="G20:H20"/>
    <mergeCell ref="B21:F21"/>
    <mergeCell ref="G21:H21"/>
    <mergeCell ref="I14:J14"/>
    <mergeCell ref="K14:L14"/>
    <mergeCell ref="J17:L17"/>
    <mergeCell ref="A18:H18"/>
    <mergeCell ref="J18:K18"/>
    <mergeCell ref="B19:F19"/>
    <mergeCell ref="G19:H19"/>
    <mergeCell ref="A15:C15"/>
    <mergeCell ref="D15:H15"/>
    <mergeCell ref="J7:M12"/>
    <mergeCell ref="B8:F8"/>
    <mergeCell ref="B9:D9"/>
    <mergeCell ref="G9:H9"/>
    <mergeCell ref="B10:F10"/>
    <mergeCell ref="B11:F11"/>
    <mergeCell ref="A14:C14"/>
    <mergeCell ref="D14:H14"/>
    <mergeCell ref="A1:I1"/>
    <mergeCell ref="J1:M6"/>
    <mergeCell ref="A3:E3"/>
    <mergeCell ref="A4:D4"/>
    <mergeCell ref="E4:I4"/>
    <mergeCell ref="A5:D5"/>
    <mergeCell ref="E5:I5"/>
    <mergeCell ref="A6:E6"/>
    <mergeCell ref="F6:G7"/>
    <mergeCell ref="H6:I7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60" orientation="portrait" horizontalDpi="4294967295" verticalDpi="4294967295" r:id="rId1"/>
  <rowBreaks count="2" manualBreakCount="2">
    <brk id="65" max="22" man="1"/>
    <brk id="119" max="22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>
      <selection activeCell="U37" sqref="U37"/>
    </sheetView>
  </sheetViews>
  <sheetFormatPr defaultRowHeight="15.75"/>
  <sheetData/>
  <phoneticPr fontId="29" type="noConversion"/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MEEPP</vt:lpstr>
      <vt:lpstr>L REAL</vt:lpstr>
      <vt:lpstr>PRESUMIDO</vt:lpstr>
      <vt:lpstr>Plan3</vt:lpstr>
      <vt:lpstr>'L REAL'!Area_de_impressao</vt:lpstr>
      <vt:lpstr>MEEPP!Area_de_impressao</vt:lpstr>
      <vt:lpstr>PRESUMIDO!Area_de_impressao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pmsap</cp:lastModifiedBy>
  <cp:lastPrinted>2016-11-09T15:48:04Z</cp:lastPrinted>
  <dcterms:created xsi:type="dcterms:W3CDTF">2016-10-04T20:01:08Z</dcterms:created>
  <dcterms:modified xsi:type="dcterms:W3CDTF">2016-11-09T15:48:15Z</dcterms:modified>
</cp:coreProperties>
</file>